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24226"/>
  <mc:AlternateContent xmlns:mc="http://schemas.openxmlformats.org/markup-compatibility/2006">
    <mc:Choice Requires="x15">
      <x15ac:absPath xmlns:x15ac="http://schemas.microsoft.com/office/spreadsheetml/2010/11/ac" url="C:\Users\48210010299\Desktop\Tallinna 12\"/>
    </mc:Choice>
  </mc:AlternateContent>
  <xr:revisionPtr revIDLastSave="0" documentId="8_{0DA689EB-1C3E-48D0-A309-6E550B07506C}" xr6:coauthVersionLast="36" xr6:coauthVersionMax="36" xr10:uidLastSave="{00000000-0000-0000-0000-000000000000}"/>
  <bookViews>
    <workbookView xWindow="3590" yWindow="350" windowWidth="20250" windowHeight="10760" tabRatio="842" xr2:uid="{00000000-000D-0000-FFFF-FFFF00000000}"/>
  </bookViews>
  <sheets>
    <sheet name="Lisa 3" sheetId="4" r:id="rId1"/>
    <sheet name="Annuiteetgraafik BIL" sheetId="5" r:id="rId2"/>
    <sheet name="Annuiteetgraafik_lisa 6.1"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6" l="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16" i="6"/>
  <c r="E10" i="6"/>
  <c r="E17" i="6" s="1"/>
  <c r="D10" i="6"/>
  <c r="D11" i="6" s="1"/>
  <c r="E59" i="6" l="1"/>
  <c r="E29" i="6"/>
  <c r="E45" i="6"/>
  <c r="E61" i="6"/>
  <c r="E74" i="6"/>
  <c r="E70" i="6"/>
  <c r="E66" i="6"/>
  <c r="E62" i="6"/>
  <c r="E58" i="6"/>
  <c r="E54" i="6"/>
  <c r="E50" i="6"/>
  <c r="E46" i="6"/>
  <c r="E42" i="6"/>
  <c r="E38" i="6"/>
  <c r="E34" i="6"/>
  <c r="E30" i="6"/>
  <c r="E26" i="6"/>
  <c r="E22" i="6"/>
  <c r="E18" i="6"/>
  <c r="E72" i="6"/>
  <c r="E68" i="6"/>
  <c r="E64" i="6"/>
  <c r="E60" i="6"/>
  <c r="E56" i="6"/>
  <c r="E52" i="6"/>
  <c r="E48" i="6"/>
  <c r="E44" i="6"/>
  <c r="E40" i="6"/>
  <c r="E36" i="6"/>
  <c r="E32" i="6"/>
  <c r="E28" i="6"/>
  <c r="E24" i="6"/>
  <c r="E20" i="6"/>
  <c r="E16" i="6"/>
  <c r="E71" i="6"/>
  <c r="E63" i="6"/>
  <c r="E55" i="6"/>
  <c r="E47" i="6"/>
  <c r="E39" i="6"/>
  <c r="E31" i="6"/>
  <c r="E23" i="6"/>
  <c r="F16" i="6"/>
  <c r="C16" i="6"/>
  <c r="E73" i="6"/>
  <c r="E65" i="6"/>
  <c r="E57" i="6"/>
  <c r="E49" i="6"/>
  <c r="E41" i="6"/>
  <c r="E33" i="6"/>
  <c r="E19" i="6"/>
  <c r="E27" i="6"/>
  <c r="E43" i="6"/>
  <c r="E21" i="6"/>
  <c r="E25" i="6"/>
  <c r="E35" i="6"/>
  <c r="E51" i="6"/>
  <c r="E67" i="6"/>
  <c r="E37" i="6"/>
  <c r="E53" i="6"/>
  <c r="E69" i="6"/>
  <c r="E75" i="6"/>
  <c r="F17" i="6" l="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13" i="4"/>
  <c r="E13" i="4" s="1"/>
  <c r="D16" i="6"/>
  <c r="G16" i="6"/>
  <c r="C17" i="6" s="1"/>
  <c r="G17" i="6" l="1"/>
  <c r="C18" i="6" s="1"/>
  <c r="D17" i="6"/>
  <c r="G18" i="6" l="1"/>
  <c r="C19" i="6" s="1"/>
  <c r="D18" i="6"/>
  <c r="G19" i="6" l="1"/>
  <c r="C20" i="6" s="1"/>
  <c r="D19" i="6"/>
  <c r="G20" i="6" l="1"/>
  <c r="C21" i="6" s="1"/>
  <c r="D20" i="6"/>
  <c r="G21" i="6" l="1"/>
  <c r="C22" i="6" s="1"/>
  <c r="D21" i="6"/>
  <c r="D22" i="6" l="1"/>
  <c r="G22" i="6"/>
  <c r="C23" i="6" s="1"/>
  <c r="G23" i="6" l="1"/>
  <c r="C24" i="6" s="1"/>
  <c r="D23" i="6"/>
  <c r="D24" i="6" l="1"/>
  <c r="G24" i="6"/>
  <c r="C25" i="6" s="1"/>
  <c r="G25" i="6" l="1"/>
  <c r="C26" i="6" s="1"/>
  <c r="D25" i="6"/>
  <c r="D26" i="6" l="1"/>
  <c r="G26" i="6"/>
  <c r="C27" i="6" s="1"/>
  <c r="G27" i="6" l="1"/>
  <c r="C28" i="6" s="1"/>
  <c r="D27" i="6"/>
  <c r="G28" i="6" l="1"/>
  <c r="C29" i="6" s="1"/>
  <c r="D28" i="6"/>
  <c r="G29" i="6" l="1"/>
  <c r="C30" i="6" s="1"/>
  <c r="D29" i="6"/>
  <c r="D30" i="6" l="1"/>
  <c r="G30" i="6"/>
  <c r="C31" i="6" s="1"/>
  <c r="G31" i="6" l="1"/>
  <c r="C32" i="6" s="1"/>
  <c r="D31" i="6"/>
  <c r="G32" i="6" l="1"/>
  <c r="C33" i="6" s="1"/>
  <c r="D32" i="6"/>
  <c r="G33" i="6" l="1"/>
  <c r="C34" i="6" s="1"/>
  <c r="D33" i="6"/>
  <c r="D34" i="6" l="1"/>
  <c r="G34" i="6"/>
  <c r="C35" i="6" s="1"/>
  <c r="G35" i="6" l="1"/>
  <c r="C36" i="6" s="1"/>
  <c r="D35" i="6"/>
  <c r="G36" i="6" l="1"/>
  <c r="C37" i="6" s="1"/>
  <c r="D36" i="6"/>
  <c r="G37" i="6" l="1"/>
  <c r="C38" i="6" s="1"/>
  <c r="D37" i="6"/>
  <c r="D38" i="6" l="1"/>
  <c r="G38" i="6"/>
  <c r="C39" i="6" s="1"/>
  <c r="G39" i="6" l="1"/>
  <c r="C40" i="6" s="1"/>
  <c r="D39" i="6"/>
  <c r="G40" i="6" l="1"/>
  <c r="C41" i="6" s="1"/>
  <c r="D40" i="6"/>
  <c r="G41" i="6" l="1"/>
  <c r="C42" i="6" s="1"/>
  <c r="D41" i="6"/>
  <c r="D42" i="6" l="1"/>
  <c r="G42" i="6"/>
  <c r="C43" i="6" s="1"/>
  <c r="G43" i="6" l="1"/>
  <c r="C44" i="6" s="1"/>
  <c r="D43" i="6"/>
  <c r="G44" i="6" l="1"/>
  <c r="C45" i="6" s="1"/>
  <c r="D44" i="6"/>
  <c r="G45" i="6" l="1"/>
  <c r="C46" i="6" s="1"/>
  <c r="D45" i="6"/>
  <c r="D46" i="6" l="1"/>
  <c r="G46" i="6"/>
  <c r="C47" i="6" s="1"/>
  <c r="G47" i="6" l="1"/>
  <c r="C48" i="6" s="1"/>
  <c r="D47" i="6"/>
  <c r="D48" i="6" l="1"/>
  <c r="G48" i="6"/>
  <c r="C49" i="6" s="1"/>
  <c r="G49" i="6" l="1"/>
  <c r="C50" i="6" s="1"/>
  <c r="D49" i="6"/>
  <c r="D50" i="6" l="1"/>
  <c r="G50" i="6"/>
  <c r="C51" i="6" s="1"/>
  <c r="G51" i="6" l="1"/>
  <c r="C52" i="6" s="1"/>
  <c r="D51" i="6"/>
  <c r="G52" i="6" l="1"/>
  <c r="C53" i="6" s="1"/>
  <c r="D52" i="6"/>
  <c r="G53" i="6" l="1"/>
  <c r="C54" i="6" s="1"/>
  <c r="D53" i="6"/>
  <c r="D54" i="6" l="1"/>
  <c r="G54" i="6"/>
  <c r="C55" i="6" s="1"/>
  <c r="G55" i="6" l="1"/>
  <c r="C56" i="6" s="1"/>
  <c r="D55" i="6"/>
  <c r="G56" i="6" l="1"/>
  <c r="C57" i="6" s="1"/>
  <c r="D56" i="6"/>
  <c r="G57" i="6" l="1"/>
  <c r="C58" i="6" s="1"/>
  <c r="D57" i="6"/>
  <c r="D58" i="6" l="1"/>
  <c r="G58" i="6"/>
  <c r="C59" i="6" s="1"/>
  <c r="G59" i="6" l="1"/>
  <c r="C60" i="6" s="1"/>
  <c r="D59" i="6"/>
  <c r="G60" i="6" l="1"/>
  <c r="C61" i="6" s="1"/>
  <c r="D60" i="6"/>
  <c r="G61" i="6" l="1"/>
  <c r="C62" i="6" s="1"/>
  <c r="D61" i="6"/>
  <c r="D62" i="6" l="1"/>
  <c r="G62" i="6"/>
  <c r="C63" i="6" s="1"/>
  <c r="G63" i="6" l="1"/>
  <c r="C64" i="6" s="1"/>
  <c r="D63" i="6"/>
  <c r="G64" i="6" l="1"/>
  <c r="C65" i="6" s="1"/>
  <c r="D64" i="6"/>
  <c r="G65" i="6" l="1"/>
  <c r="C66" i="6" s="1"/>
  <c r="D65" i="6"/>
  <c r="D66" i="6" l="1"/>
  <c r="G66" i="6"/>
  <c r="C67" i="6" s="1"/>
  <c r="G67" i="6" l="1"/>
  <c r="C68" i="6" s="1"/>
  <c r="D67" i="6"/>
  <c r="G68" i="6" l="1"/>
  <c r="C69" i="6" s="1"/>
  <c r="D68" i="6"/>
  <c r="G69" i="6" l="1"/>
  <c r="C70" i="6" s="1"/>
  <c r="D69" i="6"/>
  <c r="D70" i="6" l="1"/>
  <c r="G70" i="6"/>
  <c r="C71" i="6" s="1"/>
  <c r="G71" i="6" l="1"/>
  <c r="C72" i="6" s="1"/>
  <c r="D71" i="6"/>
  <c r="G72" i="6" l="1"/>
  <c r="C73" i="6" s="1"/>
  <c r="D72" i="6"/>
  <c r="G73" i="6" l="1"/>
  <c r="C74" i="6" s="1"/>
  <c r="D73" i="6"/>
  <c r="D74" i="6" l="1"/>
  <c r="G74" i="6"/>
  <c r="C75" i="6" s="1"/>
  <c r="G75" i="6" l="1"/>
  <c r="D75" i="6"/>
  <c r="A77" i="5" l="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C77" i="5"/>
  <c r="D77" i="5" s="1"/>
  <c r="F77" i="5"/>
  <c r="F78" i="5" s="1"/>
  <c r="E10" i="5"/>
  <c r="F79" i="5" l="1"/>
  <c r="E77" i="5"/>
  <c r="G77" i="5" s="1"/>
  <c r="C78" i="5" s="1"/>
  <c r="F80" i="5" l="1"/>
  <c r="D78" i="5"/>
  <c r="E78" i="5" s="1"/>
  <c r="G78" i="5" s="1"/>
  <c r="C79" i="5" s="1"/>
  <c r="D79" i="5" l="1"/>
  <c r="E79" i="5" s="1"/>
  <c r="G79" i="5" s="1"/>
  <c r="C80" i="5" s="1"/>
  <c r="F81" i="5"/>
  <c r="D80" i="5" l="1"/>
  <c r="E80" i="5" s="1"/>
  <c r="G80" i="5" s="1"/>
  <c r="C81" i="5" s="1"/>
  <c r="F82" i="5"/>
  <c r="D81" i="5" l="1"/>
  <c r="E81" i="5" s="1"/>
  <c r="G81" i="5" s="1"/>
  <c r="C82" i="5" s="1"/>
  <c r="F83" i="5"/>
  <c r="D82" i="5" l="1"/>
  <c r="E82" i="5" s="1"/>
  <c r="G82" i="5" s="1"/>
  <c r="C83" i="5" s="1"/>
  <c r="F84" i="5"/>
  <c r="D83" i="5" l="1"/>
  <c r="E83" i="5" s="1"/>
  <c r="G83" i="5" s="1"/>
  <c r="C84" i="5" s="1"/>
  <c r="F85" i="5"/>
  <c r="D84" i="5" l="1"/>
  <c r="E84" i="5" s="1"/>
  <c r="G84" i="5" s="1"/>
  <c r="C85" i="5" s="1"/>
  <c r="F86" i="5"/>
  <c r="D85" i="5" l="1"/>
  <c r="E85" i="5" s="1"/>
  <c r="G85" i="5" s="1"/>
  <c r="C86" i="5" s="1"/>
  <c r="F87" i="5"/>
  <c r="D86" i="5" l="1"/>
  <c r="E86" i="5" s="1"/>
  <c r="G86" i="5" s="1"/>
  <c r="C87" i="5" s="1"/>
  <c r="F88" i="5"/>
  <c r="D87" i="5" l="1"/>
  <c r="E87" i="5" s="1"/>
  <c r="G87" i="5" s="1"/>
  <c r="C88" i="5" s="1"/>
  <c r="F89" i="5"/>
  <c r="D88" i="5" l="1"/>
  <c r="E88" i="5" s="1"/>
  <c r="G88" i="5" s="1"/>
  <c r="C89" i="5" s="1"/>
  <c r="F90" i="5"/>
  <c r="D89" i="5" l="1"/>
  <c r="E89" i="5" s="1"/>
  <c r="G89" i="5" s="1"/>
  <c r="C90" i="5" s="1"/>
  <c r="F91" i="5"/>
  <c r="D90" i="5" l="1"/>
  <c r="E90" i="5" s="1"/>
  <c r="G90" i="5"/>
  <c r="C91" i="5" s="1"/>
  <c r="F92" i="5"/>
  <c r="D91" i="5" l="1"/>
  <c r="E91" i="5" s="1"/>
  <c r="G91" i="5" s="1"/>
  <c r="C92" i="5" s="1"/>
  <c r="F93" i="5"/>
  <c r="D92" i="5" l="1"/>
  <c r="E92" i="5" s="1"/>
  <c r="G92" i="5"/>
  <c r="C93" i="5" s="1"/>
  <c r="F94" i="5"/>
  <c r="D93" i="5" l="1"/>
  <c r="E93" i="5" s="1"/>
  <c r="G93" i="5" s="1"/>
  <c r="C94" i="5" s="1"/>
  <c r="F95" i="5"/>
  <c r="D94" i="5" l="1"/>
  <c r="E94" i="5" s="1"/>
  <c r="G94" i="5" s="1"/>
  <c r="C95" i="5" s="1"/>
  <c r="F96" i="5"/>
  <c r="D95" i="5" l="1"/>
  <c r="E95" i="5" s="1"/>
  <c r="G95" i="5" s="1"/>
  <c r="C96" i="5" s="1"/>
  <c r="F97" i="5"/>
  <c r="D96" i="5" l="1"/>
  <c r="E96" i="5" s="1"/>
  <c r="G96" i="5" s="1"/>
  <c r="C97" i="5" s="1"/>
  <c r="F98" i="5"/>
  <c r="D97" i="5" l="1"/>
  <c r="E97" i="5" s="1"/>
  <c r="G97" i="5" s="1"/>
  <c r="C98" i="5" s="1"/>
  <c r="F99" i="5"/>
  <c r="D98" i="5" l="1"/>
  <c r="E98" i="5" s="1"/>
  <c r="G98" i="5"/>
  <c r="C99" i="5" s="1"/>
  <c r="F100" i="5"/>
  <c r="D99" i="5" l="1"/>
  <c r="E99" i="5" s="1"/>
  <c r="G99" i="5" s="1"/>
  <c r="C100" i="5" s="1"/>
  <c r="F101" i="5"/>
  <c r="D100" i="5" l="1"/>
  <c r="E100" i="5" s="1"/>
  <c r="G100" i="5" s="1"/>
  <c r="C101" i="5" s="1"/>
  <c r="F102" i="5"/>
  <c r="D101" i="5" l="1"/>
  <c r="E101" i="5" s="1"/>
  <c r="G101" i="5" s="1"/>
  <c r="C102" i="5" s="1"/>
  <c r="F103" i="5"/>
  <c r="D102" i="5" l="1"/>
  <c r="E102" i="5" s="1"/>
  <c r="G102" i="5"/>
  <c r="C103" i="5" s="1"/>
  <c r="F104" i="5"/>
  <c r="D103" i="5" l="1"/>
  <c r="E103" i="5" s="1"/>
  <c r="G103" i="5" s="1"/>
  <c r="C104" i="5" s="1"/>
  <c r="F105" i="5"/>
  <c r="D104" i="5" l="1"/>
  <c r="E104" i="5" s="1"/>
  <c r="G104" i="5" s="1"/>
  <c r="C105" i="5" s="1"/>
  <c r="F106" i="5"/>
  <c r="D105" i="5" l="1"/>
  <c r="E105" i="5" s="1"/>
  <c r="G105" i="5" s="1"/>
  <c r="C106" i="5" s="1"/>
  <c r="F107" i="5"/>
  <c r="G106" i="5" l="1"/>
  <c r="C107" i="5" s="1"/>
  <c r="D106" i="5"/>
  <c r="E106" i="5" s="1"/>
  <c r="F108" i="5"/>
  <c r="D107" i="5" l="1"/>
  <c r="E107" i="5" s="1"/>
  <c r="G107" i="5" s="1"/>
  <c r="C108" i="5" s="1"/>
  <c r="F109" i="5"/>
  <c r="D108" i="5" l="1"/>
  <c r="E108" i="5" s="1"/>
  <c r="G108" i="5" s="1"/>
  <c r="C109" i="5" s="1"/>
  <c r="F110" i="5"/>
  <c r="D109" i="5" l="1"/>
  <c r="E109" i="5" s="1"/>
  <c r="G109" i="5" s="1"/>
  <c r="C110" i="5" s="1"/>
  <c r="F111" i="5"/>
  <c r="D110" i="5" l="1"/>
  <c r="E110" i="5" s="1"/>
  <c r="G110" i="5" s="1"/>
  <c r="C111" i="5" s="1"/>
  <c r="F112" i="5"/>
  <c r="D111" i="5" l="1"/>
  <c r="E111" i="5" s="1"/>
  <c r="G111" i="5" s="1"/>
  <c r="C112" i="5" s="1"/>
  <c r="F113" i="5"/>
  <c r="D112" i="5" l="1"/>
  <c r="E112" i="5" s="1"/>
  <c r="G112" i="5" s="1"/>
  <c r="C113" i="5" s="1"/>
  <c r="F114" i="5"/>
  <c r="D113" i="5" l="1"/>
  <c r="E113" i="5" s="1"/>
  <c r="G113" i="5" s="1"/>
  <c r="C114" i="5" s="1"/>
  <c r="F115" i="5"/>
  <c r="D114" i="5" l="1"/>
  <c r="E114" i="5" s="1"/>
  <c r="G114" i="5" s="1"/>
  <c r="C115" i="5" s="1"/>
  <c r="F116" i="5"/>
  <c r="D115" i="5" l="1"/>
  <c r="E115" i="5" s="1"/>
  <c r="G115" i="5" s="1"/>
  <c r="C116" i="5" s="1"/>
  <c r="F117" i="5"/>
  <c r="D116" i="5" l="1"/>
  <c r="E116" i="5" s="1"/>
  <c r="G116" i="5" s="1"/>
  <c r="C117" i="5" s="1"/>
  <c r="F118" i="5"/>
  <c r="D117" i="5" l="1"/>
  <c r="E117" i="5" s="1"/>
  <c r="G117" i="5" s="1"/>
  <c r="C118" i="5" s="1"/>
  <c r="F119" i="5"/>
  <c r="D118" i="5" l="1"/>
  <c r="E118" i="5" s="1"/>
  <c r="G118" i="5" s="1"/>
  <c r="C119" i="5" s="1"/>
  <c r="F120" i="5"/>
  <c r="D119" i="5" l="1"/>
  <c r="E119" i="5" s="1"/>
  <c r="G119" i="5" s="1"/>
  <c r="C120" i="5" s="1"/>
  <c r="F121" i="5"/>
  <c r="D120" i="5" l="1"/>
  <c r="E120" i="5" s="1"/>
  <c r="G120" i="5" s="1"/>
  <c r="C121" i="5" s="1"/>
  <c r="F122" i="5"/>
  <c r="D121" i="5" l="1"/>
  <c r="E121" i="5" s="1"/>
  <c r="G121" i="5" s="1"/>
  <c r="C122" i="5" s="1"/>
  <c r="F123" i="5"/>
  <c r="D122" i="5" l="1"/>
  <c r="E122" i="5" s="1"/>
  <c r="G122" i="5" s="1"/>
  <c r="C123" i="5" s="1"/>
  <c r="F124" i="5"/>
  <c r="D123" i="5" l="1"/>
  <c r="E123" i="5" s="1"/>
  <c r="G123" i="5" s="1"/>
  <c r="C124" i="5" s="1"/>
  <c r="F125" i="5"/>
  <c r="D124" i="5" l="1"/>
  <c r="E124" i="5" s="1"/>
  <c r="G124" i="5" s="1"/>
  <c r="C125" i="5" s="1"/>
  <c r="F126" i="5"/>
  <c r="D125" i="5" l="1"/>
  <c r="E125" i="5" s="1"/>
  <c r="G125" i="5" s="1"/>
  <c r="C126" i="5" s="1"/>
  <c r="F127" i="5"/>
  <c r="D126" i="5" l="1"/>
  <c r="E126" i="5" s="1"/>
  <c r="G126" i="5" s="1"/>
  <c r="C127" i="5" s="1"/>
  <c r="F128" i="5"/>
  <c r="D127" i="5" l="1"/>
  <c r="E127" i="5" s="1"/>
  <c r="G127" i="5" s="1"/>
  <c r="C128" i="5" s="1"/>
  <c r="F129" i="5"/>
  <c r="D128" i="5" l="1"/>
  <c r="E128" i="5" s="1"/>
  <c r="G128" i="5" s="1"/>
  <c r="C129" i="5" s="1"/>
  <c r="F130" i="5"/>
  <c r="D129" i="5" l="1"/>
  <c r="E129" i="5" s="1"/>
  <c r="G129" i="5" s="1"/>
  <c r="C130" i="5" s="1"/>
  <c r="F131" i="5"/>
  <c r="D130" i="5" l="1"/>
  <c r="E130" i="5" s="1"/>
  <c r="G130" i="5" s="1"/>
  <c r="C131" i="5" s="1"/>
  <c r="F132" i="5"/>
  <c r="D131" i="5" l="1"/>
  <c r="E131" i="5" s="1"/>
  <c r="G131" i="5" s="1"/>
  <c r="C132" i="5" s="1"/>
  <c r="F133" i="5"/>
  <c r="D132" i="5" l="1"/>
  <c r="E132" i="5" s="1"/>
  <c r="G132" i="5" s="1"/>
  <c r="C133" i="5" s="1"/>
  <c r="F134" i="5"/>
  <c r="D133" i="5" l="1"/>
  <c r="E133" i="5" s="1"/>
  <c r="G133" i="5" s="1"/>
  <c r="C134" i="5" s="1"/>
  <c r="F135" i="5"/>
  <c r="D134" i="5" l="1"/>
  <c r="E134" i="5" s="1"/>
  <c r="G134" i="5" s="1"/>
  <c r="C135" i="5" s="1"/>
  <c r="F136" i="5"/>
  <c r="D135" i="5" l="1"/>
  <c r="E135" i="5" s="1"/>
  <c r="G135" i="5" s="1"/>
  <c r="C136" i="5" s="1"/>
  <c r="D136" i="5" l="1"/>
  <c r="E136" i="5" s="1"/>
  <c r="G136" i="5" s="1"/>
  <c r="F4" i="5" l="1"/>
  <c r="L9" i="5"/>
  <c r="M8" i="5" s="1"/>
  <c r="E27" i="4"/>
  <c r="F14" i="4"/>
  <c r="D8" i="5"/>
  <c r="D9" i="5"/>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26" i="4"/>
  <c r="M6" i="5" l="1"/>
  <c r="F27" i="4"/>
  <c r="M5" i="5"/>
  <c r="M4" i="5"/>
  <c r="M7" i="5"/>
  <c r="E12" i="5" l="1"/>
  <c r="E11" i="5"/>
  <c r="F17" i="5" l="1"/>
  <c r="C17" i="5"/>
  <c r="D17" i="5"/>
  <c r="E17" i="5"/>
  <c r="G17" i="5" l="1"/>
  <c r="C18" i="5" s="1"/>
  <c r="F18" i="5"/>
  <c r="F12" i="4"/>
  <c r="E12" i="4" l="1"/>
  <c r="E18" i="4" s="1"/>
  <c r="E29" i="4" s="1"/>
  <c r="E30" i="4" s="1"/>
  <c r="E31" i="4" s="1"/>
  <c r="F18" i="4"/>
  <c r="F29" i="4" s="1"/>
  <c r="F32" i="4" s="1"/>
  <c r="D18" i="5"/>
  <c r="E18" i="5" s="1"/>
  <c r="G18" i="5" s="1"/>
  <c r="C19" i="5" s="1"/>
  <c r="F19" i="5"/>
  <c r="D19" i="5" l="1"/>
  <c r="E19" i="5" s="1"/>
  <c r="G19" i="5" s="1"/>
  <c r="C20" i="5" s="1"/>
  <c r="F20" i="5"/>
  <c r="F30" i="4"/>
  <c r="F31" i="4" l="1"/>
  <c r="F33" i="4" s="1"/>
  <c r="D20" i="5"/>
  <c r="E20" i="5" s="1"/>
  <c r="G20" i="5" s="1"/>
  <c r="C21" i="5" s="1"/>
  <c r="F21" i="5"/>
  <c r="D21" i="5" l="1"/>
  <c r="E21" i="5" s="1"/>
  <c r="G21" i="5" s="1"/>
  <c r="C22" i="5" s="1"/>
  <c r="F22" i="5"/>
  <c r="D22" i="5" l="1"/>
  <c r="E22" i="5" s="1"/>
  <c r="G22" i="5" s="1"/>
  <c r="C23" i="5" s="1"/>
  <c r="F23" i="5"/>
  <c r="D23" i="5" l="1"/>
  <c r="E23" i="5" s="1"/>
  <c r="G23" i="5" s="1"/>
  <c r="C24" i="5" s="1"/>
  <c r="F24" i="5"/>
  <c r="D24" i="5" l="1"/>
  <c r="E24" i="5" s="1"/>
  <c r="G24" i="5" s="1"/>
  <c r="C25" i="5" s="1"/>
  <c r="F25" i="5"/>
  <c r="D25" i="5" l="1"/>
  <c r="E25" i="5" s="1"/>
  <c r="G25" i="5" s="1"/>
  <c r="C26" i="5" s="1"/>
  <c r="F26" i="5"/>
  <c r="D26" i="5" l="1"/>
  <c r="E26" i="5" s="1"/>
  <c r="G26" i="5" s="1"/>
  <c r="C27" i="5" s="1"/>
  <c r="F27" i="5"/>
  <c r="D27" i="5" l="1"/>
  <c r="E27" i="5" s="1"/>
  <c r="G27" i="5" s="1"/>
  <c r="C28" i="5" s="1"/>
  <c r="F28" i="5"/>
  <c r="D28" i="5" l="1"/>
  <c r="E28" i="5" s="1"/>
  <c r="G28" i="5" s="1"/>
  <c r="C29" i="5" s="1"/>
  <c r="F29" i="5"/>
  <c r="D29" i="5" l="1"/>
  <c r="E29" i="5" s="1"/>
  <c r="G29" i="5" s="1"/>
  <c r="C30" i="5" s="1"/>
  <c r="F30" i="5"/>
  <c r="D30" i="5" l="1"/>
  <c r="E30" i="5" s="1"/>
  <c r="G30" i="5" s="1"/>
  <c r="C31" i="5" s="1"/>
  <c r="F31" i="5"/>
  <c r="D31" i="5" l="1"/>
  <c r="E31" i="5" s="1"/>
  <c r="G31" i="5" s="1"/>
  <c r="C32" i="5" s="1"/>
  <c r="F32" i="5"/>
  <c r="D32" i="5" l="1"/>
  <c r="E32" i="5" s="1"/>
  <c r="G32" i="5" s="1"/>
  <c r="C33" i="5" s="1"/>
  <c r="F33" i="5"/>
  <c r="D33" i="5" l="1"/>
  <c r="E33" i="5" s="1"/>
  <c r="G33" i="5" s="1"/>
  <c r="C34" i="5" s="1"/>
  <c r="F34" i="5"/>
  <c r="D34" i="5" l="1"/>
  <c r="E34" i="5" s="1"/>
  <c r="G34" i="5" s="1"/>
  <c r="C35" i="5" s="1"/>
  <c r="F35" i="5"/>
  <c r="D35" i="5" l="1"/>
  <c r="E35" i="5" s="1"/>
  <c r="G35" i="5" s="1"/>
  <c r="C36" i="5" s="1"/>
  <c r="F36" i="5"/>
  <c r="D36" i="5" l="1"/>
  <c r="E36" i="5" s="1"/>
  <c r="G36" i="5" s="1"/>
  <c r="C37" i="5" s="1"/>
  <c r="F37" i="5"/>
  <c r="D37" i="5" l="1"/>
  <c r="E37" i="5" s="1"/>
  <c r="G37" i="5" s="1"/>
  <c r="C38" i="5" s="1"/>
  <c r="F38" i="5"/>
  <c r="D38" i="5" l="1"/>
  <c r="E38" i="5" s="1"/>
  <c r="G38" i="5" s="1"/>
  <c r="C39" i="5" s="1"/>
  <c r="F39" i="5"/>
  <c r="D39" i="5" l="1"/>
  <c r="E39" i="5" s="1"/>
  <c r="G39" i="5" s="1"/>
  <c r="C40" i="5" s="1"/>
  <c r="F40" i="5"/>
  <c r="D40" i="5" l="1"/>
  <c r="E40" i="5" s="1"/>
  <c r="G40" i="5" s="1"/>
  <c r="C41" i="5" s="1"/>
  <c r="F41" i="5"/>
  <c r="D41" i="5" l="1"/>
  <c r="E41" i="5" s="1"/>
  <c r="G41" i="5" s="1"/>
  <c r="C42" i="5" s="1"/>
  <c r="F42" i="5"/>
  <c r="D42" i="5" l="1"/>
  <c r="E42" i="5" s="1"/>
  <c r="G42" i="5" s="1"/>
  <c r="C43" i="5" s="1"/>
  <c r="F43" i="5"/>
  <c r="D43" i="5" l="1"/>
  <c r="E43" i="5" s="1"/>
  <c r="G43" i="5" s="1"/>
  <c r="C44" i="5" s="1"/>
  <c r="F44" i="5"/>
  <c r="D44" i="5" l="1"/>
  <c r="E44" i="5" s="1"/>
  <c r="G44" i="5" s="1"/>
  <c r="C45" i="5" s="1"/>
  <c r="F45" i="5"/>
  <c r="D45" i="5" l="1"/>
  <c r="E45" i="5" s="1"/>
  <c r="G45" i="5" s="1"/>
  <c r="C46" i="5" s="1"/>
  <c r="F46" i="5"/>
  <c r="D46" i="5" l="1"/>
  <c r="E46" i="5" s="1"/>
  <c r="G46" i="5" s="1"/>
  <c r="C47" i="5" s="1"/>
  <c r="F47" i="5"/>
  <c r="D47" i="5" l="1"/>
  <c r="E47" i="5" s="1"/>
  <c r="G47" i="5" s="1"/>
  <c r="C48" i="5" s="1"/>
  <c r="F48" i="5"/>
  <c r="D48" i="5" l="1"/>
  <c r="E48" i="5" s="1"/>
  <c r="G48" i="5" s="1"/>
  <c r="C49" i="5" s="1"/>
  <c r="F49" i="5"/>
  <c r="D49" i="5" l="1"/>
  <c r="E49" i="5" s="1"/>
  <c r="G49" i="5" s="1"/>
  <c r="C50" i="5" s="1"/>
  <c r="F50" i="5"/>
  <c r="D50" i="5" l="1"/>
  <c r="E50" i="5" s="1"/>
  <c r="G50" i="5" s="1"/>
  <c r="C51" i="5" s="1"/>
  <c r="F51" i="5"/>
  <c r="D51" i="5" l="1"/>
  <c r="E51" i="5" s="1"/>
  <c r="G51" i="5" s="1"/>
  <c r="C52" i="5" s="1"/>
  <c r="F52" i="5"/>
  <c r="D52" i="5" l="1"/>
  <c r="E52" i="5" s="1"/>
  <c r="G52" i="5" s="1"/>
  <c r="C53" i="5" s="1"/>
  <c r="F53" i="5"/>
  <c r="D53" i="5" l="1"/>
  <c r="E53" i="5" s="1"/>
  <c r="G53" i="5" s="1"/>
  <c r="C54" i="5" s="1"/>
  <c r="F54" i="5"/>
  <c r="D54" i="5" l="1"/>
  <c r="E54" i="5" s="1"/>
  <c r="G54" i="5" s="1"/>
  <c r="C55" i="5" s="1"/>
  <c r="F55" i="5"/>
  <c r="D55" i="5" l="1"/>
  <c r="E55" i="5" s="1"/>
  <c r="G55" i="5" s="1"/>
  <c r="C56" i="5" s="1"/>
  <c r="F56" i="5"/>
  <c r="D56" i="5" l="1"/>
  <c r="E56" i="5" s="1"/>
  <c r="G56" i="5" s="1"/>
  <c r="C57" i="5" s="1"/>
  <c r="F57" i="5"/>
  <c r="D57" i="5" l="1"/>
  <c r="E57" i="5" s="1"/>
  <c r="G57" i="5" s="1"/>
  <c r="C58" i="5" s="1"/>
  <c r="F58" i="5"/>
  <c r="D58" i="5" l="1"/>
  <c r="E58" i="5" s="1"/>
  <c r="G58" i="5" s="1"/>
  <c r="C59" i="5" s="1"/>
  <c r="F59" i="5"/>
  <c r="D59" i="5" l="1"/>
  <c r="E59" i="5" s="1"/>
  <c r="G59" i="5" s="1"/>
  <c r="C60" i="5" s="1"/>
  <c r="F60" i="5"/>
  <c r="D60" i="5" l="1"/>
  <c r="E60" i="5" s="1"/>
  <c r="G60" i="5" s="1"/>
  <c r="C61" i="5" s="1"/>
  <c r="F61" i="5"/>
  <c r="D61" i="5" l="1"/>
  <c r="E61" i="5" s="1"/>
  <c r="G61" i="5" s="1"/>
  <c r="C62" i="5" s="1"/>
  <c r="F62" i="5"/>
  <c r="D62" i="5" l="1"/>
  <c r="E62" i="5" s="1"/>
  <c r="G62" i="5" s="1"/>
  <c r="C63" i="5" s="1"/>
  <c r="F63" i="5"/>
  <c r="D63" i="5" l="1"/>
  <c r="E63" i="5" s="1"/>
  <c r="G63" i="5" s="1"/>
  <c r="C64" i="5" s="1"/>
  <c r="F64" i="5"/>
  <c r="D64" i="5" l="1"/>
  <c r="E64" i="5" s="1"/>
  <c r="G64" i="5" s="1"/>
  <c r="C65" i="5" s="1"/>
  <c r="F65" i="5"/>
  <c r="D65" i="5" l="1"/>
  <c r="E65" i="5" s="1"/>
  <c r="G65" i="5" s="1"/>
  <c r="C66" i="5" s="1"/>
  <c r="F66" i="5"/>
  <c r="D66" i="5" l="1"/>
  <c r="E66" i="5" s="1"/>
  <c r="G66" i="5" s="1"/>
  <c r="C67" i="5" s="1"/>
  <c r="F67" i="5"/>
  <c r="D67" i="5" l="1"/>
  <c r="E67" i="5" s="1"/>
  <c r="G67" i="5" s="1"/>
  <c r="C68" i="5" s="1"/>
  <c r="F68" i="5"/>
  <c r="D68" i="5" l="1"/>
  <c r="E68" i="5" s="1"/>
  <c r="G68" i="5" s="1"/>
  <c r="C69" i="5" s="1"/>
  <c r="F69" i="5"/>
  <c r="D69" i="5" l="1"/>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E76" i="5" s="1"/>
  <c r="G76" i="5" s="1"/>
</calcChain>
</file>

<file path=xl/sharedStrings.xml><?xml version="1.0" encoding="utf-8"?>
<sst xmlns="http://schemas.openxmlformats.org/spreadsheetml/2006/main" count="101" uniqueCount="72">
  <si>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</si>
  <si>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</si>
  <si>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</si>
  <si>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</si>
  <si>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</si>
  <si>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</si>
  <si>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</si>
  <si>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</si>
  <si>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</si>
  <si>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</si>
  <si>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</si>
  <si>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</si>
  <si>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</si>
  <si>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</si>
  <si>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</si>
  <si>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</si>
  <si>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</si>
  <si>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</si>
  <si>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</si>
  <si>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</si>
  <si>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</si>
  <si>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</si>
  <si>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</si>
  <si>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</si>
  <si>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</si>
  <si>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</si>
  <si>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</si>
  <si>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</si>
  <si>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</si>
  <si>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</si>
  <si>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</si>
  <si>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</si>
  <si>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</si>
  <si>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</si>
  <si>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</si>
  <si>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</si>
  <si>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</si>
  <si>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</si>
  <si>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</si>
  <si>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</si>
  <si>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</si>
  <si>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</si>
  <si>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</si>
  <si>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</si>
  <si>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</si>
  <si>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</si>
  <si>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</si>
  <si>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</si>
  <si>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</si>
  <si>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</si>
  <si>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</si>
  <si>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</si>
  <si>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</si>
  <si>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</si>
  <si>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</si>
  <si>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</si>
  <si>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Heakord (310-360)</t>
  </si>
  <si>
    <t xml:space="preserve">Kapitalikomponendi annuiteetmaksegraafik - </t>
  </si>
  <si>
    <t>Ei indekseerita</t>
  </si>
  <si>
    <t>Politsei- ja Piirivalveamet</t>
  </si>
  <si>
    <t>Järva maakond, Paide linn, Tallinna tn 12</t>
  </si>
  <si>
    <t>Kapitali tulumäär 2020 II pa</t>
  </si>
  <si>
    <t>Lisa 3 üürilepingule nr KPJ-4/2020-234</t>
  </si>
  <si>
    <t>12 kuud</t>
  </si>
  <si>
    <t>Kapitalikomponendi annuiteetmaksegraafik - Tallinna tn 12, Paide linn</t>
  </si>
  <si>
    <t>Pisiparendus</t>
  </si>
  <si>
    <t>Kapitali tulumäär 2021 I pa</t>
  </si>
  <si>
    <t xml:space="preserve"> Indekseerimine 31.dets THI, max 3% aastas</t>
  </si>
  <si>
    <t>Kapitalikomponent (lisa 6.1 alusel)</t>
  </si>
  <si>
    <t>Tasutakse 01.01.2022 - 31.12.2026</t>
  </si>
  <si>
    <t>Üür ja kõrvalteenuste tasu 01.01.2022 - 31.12.2022</t>
  </si>
  <si>
    <t>Tasumine tegeliku kulu alusel, esitatud kuluprognoos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</si>
</sst>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98">
    <xf numFmtId="0" fontId="0" fillId="0" borderId="0" xfId="0"/>
    <xf numFmtId="0" fontId="8" fillId="0" borderId="0" xfId="0" applyFont="1"/>
    <xf numFmtId="0" fontId="9" fillId="0" borderId="0" xfId="0" applyFont="1"/>
    <xf numFmtId="0" fontId="8" fillId="0" borderId="0" xfId="0" applyFont="1" applyFill="1"/>
    <xf numFmtId="0" fontId="8" fillId="0" borderId="0" xfId="0" applyFont="1" applyAlignment="1">
      <alignment horizontal="right"/>
    </xf>
    <xf numFmtId="0" fontId="2" fillId="0" borderId="1" xfId="0" applyFont="1" applyFill="1" applyBorder="1"/>
    <xf numFmtId="0" fontId="10" fillId="0" borderId="1" xfId="0" applyFont="1" applyBorder="1" applyAlignment="1">
      <alignment horizontal="right"/>
    </xf>
    <xf numFmtId="0" fontId="10" fillId="0" borderId="1" xfId="0" applyFont="1" applyBorder="1"/>
    <xf numFmtId="0" fontId="10" fillId="0" borderId="0"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4" fontId="8" fillId="0" borderId="6" xfId="0" applyNumberFormat="1" applyFont="1" applyBorder="1" applyAlignment="1">
      <alignment wrapText="1"/>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applyBorder="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Border="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Border="1" applyAlignment="1">
      <alignment horizontal="right"/>
    </xf>
    <xf numFmtId="4" fontId="10" fillId="0" borderId="10" xfId="0" applyNumberFormat="1" applyFont="1" applyFill="1" applyBorder="1" applyAlignment="1">
      <alignment horizontal="right"/>
    </xf>
    <xf numFmtId="4" fontId="10" fillId="0" borderId="0" xfId="0" applyNumberFormat="1" applyFont="1" applyFill="1" applyBorder="1" applyAlignment="1">
      <alignment horizontal="right"/>
    </xf>
    <xf numFmtId="9" fontId="2" fillId="0" borderId="0" xfId="0" applyNumberFormat="1" applyFont="1" applyFill="1" applyBorder="1" applyAlignment="1">
      <alignment horizontal="left"/>
    </xf>
    <xf numFmtId="3" fontId="10" fillId="0" borderId="0" xfId="0" applyNumberFormat="1" applyFont="1" applyBorder="1" applyAlignment="1">
      <alignment horizontal="right"/>
    </xf>
    <xf numFmtId="4" fontId="10" fillId="0" borderId="0" xfId="0" applyNumberFormat="1" applyFont="1" applyBorder="1" applyAlignment="1">
      <alignment horizontal="left"/>
    </xf>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8" fillId="0" borderId="16" xfId="0" applyFont="1" applyBorder="1"/>
    <xf numFmtId="0" fontId="10" fillId="2" borderId="17" xfId="0" applyFont="1" applyFill="1" applyBorder="1" applyAlignment="1">
      <alignment horizontal="center" wrapText="1"/>
    </xf>
    <xf numFmtId="0" fontId="10" fillId="2" borderId="18" xfId="0" applyFont="1" applyFill="1" applyBorder="1" applyAlignment="1">
      <alignment horizontal="center"/>
    </xf>
    <xf numFmtId="4" fontId="8" fillId="0" borderId="19" xfId="0" applyNumberFormat="1" applyFont="1" applyFill="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0" xfId="0" applyFont="1" applyFill="1" applyBorder="1"/>
    <xf numFmtId="0" fontId="8" fillId="0" borderId="21" xfId="0" applyFont="1" applyBorder="1"/>
    <xf numFmtId="0" fontId="8" fillId="0" borderId="22" xfId="0" applyFont="1" applyBorder="1"/>
    <xf numFmtId="0" fontId="10" fillId="2" borderId="23" xfId="0" applyFont="1" applyFill="1" applyBorder="1" applyAlignment="1">
      <alignment horizontal="center"/>
    </xf>
    <xf numFmtId="4" fontId="10" fillId="3" borderId="5" xfId="0" applyNumberFormat="1" applyFont="1" applyFill="1" applyBorder="1" applyAlignment="1">
      <alignment horizontal="right"/>
    </xf>
    <xf numFmtId="0" fontId="12" fillId="0" borderId="0" xfId="0" applyFont="1" applyFill="1" applyAlignment="1">
      <alignment horizontal="right"/>
    </xf>
    <xf numFmtId="0" fontId="13" fillId="0" borderId="0" xfId="0" applyFont="1"/>
    <xf numFmtId="0" fontId="8" fillId="0" borderId="16" xfId="0" applyFont="1" applyBorder="1" applyAlignment="1"/>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4" fontId="8" fillId="0" borderId="6" xfId="0" applyNumberFormat="1" applyFont="1" applyFill="1" applyBorder="1" applyAlignment="1">
      <alignment wrapText="1"/>
    </xf>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applyBorder="1"/>
    <xf numFmtId="0" fontId="0" fillId="3" borderId="0" xfId="0" applyFill="1"/>
    <xf numFmtId="0" fontId="16" fillId="5" borderId="36" xfId="1" applyFont="1" applyFill="1" applyBorder="1" applyAlignment="1">
      <alignment horizontal="right"/>
    </xf>
    <xf numFmtId="167" fontId="17" fillId="5" borderId="0" xfId="1" applyNumberFormat="1" applyFont="1" applyFill="1"/>
    <xf numFmtId="0" fontId="6" fillId="5" borderId="0" xfId="1" applyFill="1"/>
    <xf numFmtId="168" fontId="6" fillId="5" borderId="0" xfId="1" applyNumberFormat="1" applyFill="1"/>
    <xf numFmtId="0" fontId="7" fillId="3" borderId="0" xfId="0" applyFont="1" applyFill="1" applyBorder="1" applyProtection="1">
      <protection hidden="1"/>
    </xf>
    <xf numFmtId="0" fontId="0" fillId="3" borderId="0" xfId="0" applyFill="1" applyBorder="1" applyProtection="1">
      <protection locked="0" hidden="1"/>
    </xf>
    <xf numFmtId="164" fontId="0" fillId="3" borderId="0" xfId="0" applyNumberFormat="1" applyFill="1" applyBorder="1" applyProtection="1">
      <protection hidden="1"/>
    </xf>
    <xf numFmtId="164" fontId="7" fillId="3" borderId="0" xfId="0" applyNumberFormat="1" applyFont="1" applyFill="1" applyBorder="1" applyProtection="1">
      <protection hidden="1"/>
    </xf>
    <xf numFmtId="0" fontId="18" fillId="7" borderId="0" xfId="0" applyFont="1" applyFill="1" applyBorder="1" applyProtection="1">
      <protection hidden="1"/>
    </xf>
    <xf numFmtId="0" fontId="0" fillId="7" borderId="0" xfId="0" applyFill="1"/>
    <xf numFmtId="2"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31" xfId="0" applyNumberFormat="1" applyFont="1" applyFill="1" applyBorder="1" applyAlignment="1">
      <alignment horizontal="center" vertical="center" wrapText="1"/>
    </xf>
    <xf numFmtId="4" fontId="20" fillId="3" borderId="6" xfId="0" applyNumberFormat="1" applyFont="1" applyFill="1" applyBorder="1" applyAlignment="1">
      <alignment vertical="center" wrapText="1"/>
    </xf>
    <xf numFmtId="4" fontId="20" fillId="3" borderId="19"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4" fontId="8" fillId="0" borderId="31" xfId="0" applyNumberFormat="1" applyFont="1" applyFill="1" applyBorder="1" applyAlignment="1">
      <alignment horizontal="center" vertical="center" wrapText="1"/>
    </xf>
    <xf numFmtId="0" fontId="24" fillId="5" borderId="0" xfId="1" applyFont="1" applyFill="1"/>
    <xf numFmtId="0" fontId="4" fillId="3" borderId="0" xfId="1" applyFont="1" applyFill="1"/>
    <xf numFmtId="4" fontId="24" fillId="5" borderId="0" xfId="1" applyNumberFormat="1" applyFont="1" applyFill="1"/>
    <xf numFmtId="0" fontId="25" fillId="3" borderId="0" xfId="0" applyFont="1" applyFill="1"/>
    <xf numFmtId="0" fontId="25" fillId="7" borderId="0" xfId="0" applyFont="1" applyFill="1" applyBorder="1" applyProtection="1">
      <protection locked="0" hidden="1"/>
    </xf>
    <xf numFmtId="164" fontId="25" fillId="7" borderId="0" xfId="0" applyNumberFormat="1" applyFont="1" applyFill="1" applyBorder="1" applyProtection="1">
      <protection hidden="1"/>
    </xf>
    <xf numFmtId="169" fontId="25" fillId="7" borderId="0" xfId="2" applyNumberFormat="1" applyFont="1" applyFill="1"/>
    <xf numFmtId="4" fontId="25" fillId="3" borderId="0" xfId="0" applyNumberFormat="1" applyFont="1" applyFill="1"/>
    <xf numFmtId="4" fontId="4" fillId="5" borderId="0" xfId="1" applyNumberFormat="1" applyFont="1" applyFill="1"/>
    <xf numFmtId="168" fontId="25" fillId="3" borderId="0" xfId="0" applyNumberFormat="1" applyFont="1" applyFill="1"/>
    <xf numFmtId="0" fontId="4" fillId="6" borderId="25" xfId="1" applyFont="1" applyFill="1" applyBorder="1"/>
    <xf numFmtId="0" fontId="4" fillId="5" borderId="26" xfId="1" applyFont="1" applyFill="1" applyBorder="1"/>
    <xf numFmtId="0" fontId="25" fillId="3" borderId="26" xfId="0" applyFont="1" applyFill="1" applyBorder="1"/>
    <xf numFmtId="167" fontId="4" fillId="6" borderId="26" xfId="1" applyNumberFormat="1" applyFont="1" applyFill="1" applyBorder="1"/>
    <xf numFmtId="0" fontId="4" fillId="6" borderId="27" xfId="1" applyFont="1" applyFill="1" applyBorder="1"/>
    <xf numFmtId="0" fontId="26" fillId="3" borderId="0" xfId="0" applyFont="1" applyFill="1" applyBorder="1" applyProtection="1">
      <protection hidden="1"/>
    </xf>
    <xf numFmtId="0" fontId="4" fillId="6" borderId="28" xfId="1" applyFont="1" applyFill="1" applyBorder="1"/>
    <xf numFmtId="0" fontId="4" fillId="5" borderId="0" xfId="1" applyFont="1" applyFill="1" applyBorder="1"/>
    <xf numFmtId="0" fontId="25" fillId="3" borderId="0" xfId="0" applyFont="1" applyFill="1" applyBorder="1"/>
    <xf numFmtId="0" fontId="4" fillId="6" borderId="0" xfId="1" applyFont="1" applyFill="1" applyBorder="1"/>
    <xf numFmtId="0" fontId="4" fillId="6" borderId="29" xfId="1" applyFont="1" applyFill="1" applyBorder="1"/>
    <xf numFmtId="164" fontId="25" fillId="3" borderId="0" xfId="0" applyNumberFormat="1" applyFont="1" applyFill="1" applyBorder="1" applyProtection="1">
      <protection hidden="1"/>
    </xf>
    <xf numFmtId="167" fontId="25" fillId="3" borderId="0" xfId="0" applyNumberFormat="1" applyFont="1" applyFill="1" applyBorder="1"/>
    <xf numFmtId="3" fontId="4" fillId="6" borderId="0" xfId="1" applyNumberFormat="1" applyFont="1" applyFill="1" applyBorder="1"/>
    <xf numFmtId="0" fontId="26" fillId="7" borderId="0" xfId="0" applyFont="1" applyFill="1" applyBorder="1" applyProtection="1">
      <protection hidden="1"/>
    </xf>
    <xf numFmtId="164" fontId="26" fillId="7" borderId="0" xfId="0" applyNumberFormat="1" applyFont="1" applyFill="1" applyBorder="1" applyProtection="1">
      <protection hidden="1"/>
    </xf>
    <xf numFmtId="10" fontId="4" fillId="6" borderId="0" xfId="2" applyNumberFormat="1" applyFont="1" applyFill="1" applyBorder="1"/>
    <xf numFmtId="164" fontId="26" fillId="3" borderId="0" xfId="0" applyNumberFormat="1" applyFont="1" applyFill="1" applyBorder="1" applyProtection="1">
      <protection hidden="1"/>
    </xf>
    <xf numFmtId="4" fontId="4" fillId="6" borderId="0" xfId="1" applyNumberFormat="1" applyFont="1" applyFill="1" applyBorder="1"/>
    <xf numFmtId="0" fontId="25" fillId="3" borderId="0" xfId="0" applyFont="1" applyFill="1" applyBorder="1" applyProtection="1">
      <protection locked="0" hidden="1"/>
    </xf>
    <xf numFmtId="0" fontId="4" fillId="6" borderId="22" xfId="1" applyFont="1" applyFill="1" applyBorder="1"/>
    <xf numFmtId="0" fontId="4" fillId="5" borderId="30" xfId="1" applyFont="1" applyFill="1" applyBorder="1"/>
    <xf numFmtId="0" fontId="25" fillId="3" borderId="30" xfId="0" applyFont="1" applyFill="1" applyBorder="1"/>
    <xf numFmtId="166" fontId="4" fillId="6" borderId="30" xfId="1" applyNumberFormat="1" applyFont="1" applyFill="1" applyBorder="1"/>
    <xf numFmtId="0" fontId="4" fillId="6" borderId="24" xfId="1" applyFont="1" applyFill="1" applyBorder="1"/>
    <xf numFmtId="166" fontId="4" fillId="6" borderId="0" xfId="1" applyNumberFormat="1" applyFont="1" applyFill="1" applyBorder="1"/>
    <xf numFmtId="0" fontId="27" fillId="5" borderId="36" xfId="1" applyFont="1" applyFill="1" applyBorder="1" applyAlignment="1">
      <alignment horizontal="right"/>
    </xf>
    <xf numFmtId="168" fontId="4" fillId="5" borderId="0" xfId="1" applyNumberFormat="1" applyFont="1" applyFill="1"/>
    <xf numFmtId="164" fontId="2" fillId="0" borderId="1" xfId="0" applyNumberFormat="1" applyFont="1" applyFill="1" applyBorder="1" applyAlignment="1">
      <alignment horizontal="right"/>
    </xf>
    <xf numFmtId="3" fontId="2" fillId="0" borderId="1" xfId="0" applyNumberFormat="1" applyFont="1" applyFill="1" applyBorder="1" applyAlignment="1">
      <alignment horizontal="right"/>
    </xf>
    <xf numFmtId="0" fontId="10" fillId="0" borderId="0" xfId="0" applyFont="1" applyBorder="1" applyAlignment="1">
      <alignment horizontal="right"/>
    </xf>
    <xf numFmtId="4" fontId="20" fillId="0" borderId="6" xfId="0" applyNumberFormat="1" applyFont="1" applyFill="1" applyBorder="1" applyAlignment="1">
      <alignment vertical="center" wrapText="1"/>
    </xf>
    <xf numFmtId="0" fontId="10" fillId="2" borderId="6" xfId="0" applyFont="1" applyFill="1" applyBorder="1" applyAlignment="1">
      <alignment horizontal="center" wrapText="1"/>
    </xf>
    <xf numFmtId="4" fontId="10" fillId="3" borderId="6" xfId="0" applyNumberFormat="1" applyFont="1" applyFill="1" applyBorder="1" applyAlignment="1">
      <alignment horizontal="right"/>
    </xf>
    <xf numFmtId="4" fontId="10" fillId="2" borderId="6" xfId="0" applyNumberFormat="1" applyFont="1" applyFill="1" applyBorder="1" applyAlignment="1">
      <alignment horizontal="right"/>
    </xf>
    <xf numFmtId="4" fontId="10" fillId="4" borderId="37" xfId="0" applyNumberFormat="1" applyFont="1" applyFill="1" applyBorder="1" applyAlignment="1">
      <alignment horizontal="right"/>
    </xf>
    <xf numFmtId="3" fontId="2" fillId="0" borderId="26" xfId="0" applyNumberFormat="1" applyFont="1" applyFill="1" applyBorder="1" applyAlignment="1">
      <alignment horizontal="right"/>
    </xf>
    <xf numFmtId="0" fontId="8" fillId="0" borderId="35" xfId="0" applyFont="1" applyBorder="1" applyAlignment="1">
      <alignment horizontal="center" vertical="center" wrapText="1"/>
    </xf>
    <xf numFmtId="0" fontId="28" fillId="5" borderId="0" xfId="1" applyFont="1" applyFill="1"/>
    <xf numFmtId="0" fontId="29" fillId="5" borderId="0" xfId="1" applyFont="1" applyFill="1"/>
    <xf numFmtId="4" fontId="0" fillId="3" borderId="0" xfId="0" applyNumberFormat="1" applyFill="1"/>
    <xf numFmtId="168" fontId="0" fillId="3" borderId="0" xfId="0" applyNumberFormat="1" applyFill="1"/>
    <xf numFmtId="0" fontId="6" fillId="6" borderId="25" xfId="1" applyFill="1" applyBorder="1"/>
    <xf numFmtId="0" fontId="6" fillId="5" borderId="26" xfId="1" applyFill="1" applyBorder="1"/>
    <xf numFmtId="0" fontId="0" fillId="3" borderId="26" xfId="0" applyFill="1" applyBorder="1"/>
    <xf numFmtId="167" fontId="6" fillId="6" borderId="26" xfId="1" applyNumberFormat="1" applyFill="1" applyBorder="1"/>
    <xf numFmtId="0" fontId="6" fillId="6" borderId="27" xfId="1" applyFill="1" applyBorder="1"/>
    <xf numFmtId="0" fontId="7" fillId="3" borderId="0" xfId="0" applyFont="1" applyFill="1" applyProtection="1">
      <protection hidden="1"/>
    </xf>
    <xf numFmtId="0" fontId="6" fillId="6" borderId="28" xfId="1" applyFill="1" applyBorder="1"/>
    <xf numFmtId="1" fontId="6" fillId="6" borderId="0" xfId="1" applyNumberFormat="1" applyFill="1"/>
    <xf numFmtId="0" fontId="6" fillId="6" borderId="29" xfId="1" applyFill="1" applyBorder="1"/>
    <xf numFmtId="164" fontId="0" fillId="3" borderId="0" xfId="0" applyNumberFormat="1" applyFill="1" applyProtection="1">
      <protection hidden="1"/>
    </xf>
    <xf numFmtId="3" fontId="6" fillId="6" borderId="0" xfId="1" applyNumberFormat="1" applyFill="1"/>
    <xf numFmtId="10" fontId="6" fillId="6" borderId="0" xfId="2" applyNumberFormat="1" applyFont="1" applyFill="1" applyBorder="1"/>
    <xf numFmtId="164" fontId="7" fillId="3" borderId="0" xfId="0" applyNumberFormat="1" applyFont="1" applyFill="1" applyProtection="1">
      <protection hidden="1"/>
    </xf>
    <xf numFmtId="167" fontId="0" fillId="3" borderId="0" xfId="0" applyNumberFormat="1" applyFill="1"/>
    <xf numFmtId="4" fontId="6" fillId="6" borderId="0" xfId="1" applyNumberFormat="1" applyFill="1"/>
    <xf numFmtId="0" fontId="6" fillId="6" borderId="22" xfId="1" applyFill="1" applyBorder="1"/>
    <xf numFmtId="0" fontId="6" fillId="5" borderId="30" xfId="1" applyFill="1" applyBorder="1"/>
    <xf numFmtId="0" fontId="0" fillId="3" borderId="30" xfId="0" applyFill="1" applyBorder="1"/>
    <xf numFmtId="166" fontId="6" fillId="0" borderId="30" xfId="1" applyNumberFormat="1" applyBorder="1"/>
    <xf numFmtId="0" fontId="6" fillId="6" borderId="24" xfId="1" applyFill="1" applyBorder="1"/>
    <xf numFmtId="0" fontId="30" fillId="3" borderId="0" xfId="1" applyFont="1" applyFill="1"/>
    <xf numFmtId="0" fontId="6" fillId="6" borderId="0" xfId="1" applyFill="1"/>
    <xf numFmtId="166" fontId="6" fillId="6" borderId="0" xfId="1" applyNumberFormat="1" applyFill="1"/>
    <xf numFmtId="2" fontId="6" fillId="5" borderId="0" xfId="1" applyNumberFormat="1" applyFill="1"/>
    <xf numFmtId="4" fontId="12" fillId="0" borderId="9" xfId="0" applyNumberFormat="1" applyFont="1" applyBorder="1"/>
    <xf numFmtId="4" fontId="12" fillId="0" borderId="14" xfId="0" applyNumberFormat="1" applyFont="1" applyBorder="1"/>
    <xf numFmtId="0" fontId="8" fillId="0" borderId="34" xfId="0" applyFont="1" applyBorder="1" applyAlignment="1">
      <alignment vertical="center" wrapText="1"/>
    </xf>
    <xf numFmtId="0" fontId="8" fillId="0" borderId="35" xfId="0" applyFont="1" applyBorder="1" applyAlignment="1">
      <alignment vertical="center" wrapText="1"/>
    </xf>
    <xf numFmtId="0" fontId="8" fillId="0" borderId="23" xfId="0" applyFont="1" applyBorder="1" applyAlignment="1">
      <alignment vertical="center" wrapText="1"/>
    </xf>
    <xf numFmtId="0" fontId="8" fillId="0" borderId="19" xfId="0" applyFont="1" applyBorder="1" applyAlignment="1">
      <alignment vertical="center" wrapText="1"/>
    </xf>
    <xf numFmtId="0" fontId="23" fillId="0" borderId="0" xfId="0" applyFont="1" applyAlignment="1">
      <alignment vertical="top" wrapText="1"/>
    </xf>
    <xf numFmtId="0" fontId="10" fillId="0" borderId="0" xfId="0" applyFont="1" applyBorder="1" applyAlignment="1">
      <alignment horizontal="left" wrapText="1"/>
    </xf>
    <xf numFmtId="0" fontId="9" fillId="0" borderId="0" xfId="0" applyFont="1" applyAlignment="1">
      <alignment horizontal="left" wrapText="1"/>
    </xf>
    <xf numFmtId="0" fontId="22" fillId="0" borderId="0" xfId="0" applyFont="1" applyAlignment="1">
      <alignment horizontal="center" wrapText="1"/>
    </xf>
    <xf numFmtId="0" fontId="8" fillId="0" borderId="1" xfId="0" applyFont="1" applyBorder="1" applyAlignment="1"/>
    <xf numFmtId="0" fontId="8" fillId="0" borderId="16" xfId="0" applyFont="1" applyBorder="1" applyAlignment="1"/>
    <xf numFmtId="0" fontId="8" fillId="0" borderId="8" xfId="0" applyFont="1" applyBorder="1" applyAlignment="1"/>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23" xfId="0" applyFont="1" applyFill="1" applyBorder="1" applyAlignment="1">
      <alignment horizontal="center" vertical="center" wrapText="1"/>
    </xf>
    <xf numFmtId="4" fontId="8" fillId="0" borderId="31" xfId="0" applyNumberFormat="1"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4" fontId="8" fillId="0" borderId="32" xfId="0" applyNumberFormat="1" applyFont="1" applyFill="1" applyBorder="1" applyAlignment="1">
      <alignment horizontal="center" vertical="center" wrapText="1"/>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4" fontId="1" fillId="0" borderId="31" xfId="0" applyNumberFormat="1" applyFont="1" applyFill="1" applyBorder="1" applyAlignment="1">
      <alignment horizontal="center" vertical="center" wrapText="1"/>
    </xf>
    <xf numFmtId="4" fontId="1" fillId="0" borderId="33" xfId="0" applyNumberFormat="1" applyFont="1" applyFill="1" applyBorder="1" applyAlignment="1">
      <alignment horizontal="center" vertical="center" wrapText="1"/>
    </xf>
    <xf numFmtId="4" fontId="1" fillId="0" borderId="32" xfId="0" applyNumberFormat="1" applyFont="1" applyFill="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25" zoomScale="90" zoomScaleNormal="90" workbookViewId="0">
      <selection activeCell="N26" sqref="N26"/>
    </sheetView>
  </sheetViews>
  <sheetFormatPr defaultColWidth="9.1796875" defaultRowHeight="14" x14ac:dyDescent="0.3"/>
  <cols>
    <col min="1" max="1" width="5.453125" style="1" customWidth="1"/>
    <col min="2" max="2" width="7.7265625" style="1" customWidth="1"/>
    <col min="3" max="3" width="7.81640625" style="1" customWidth="1"/>
    <col min="4" max="4" width="58.7265625" style="1" customWidth="1"/>
    <col min="5" max="5" width="14.1796875" style="1" customWidth="1"/>
    <col min="6" max="6" width="15.26953125" style="1" customWidth="1"/>
    <col min="7" max="7" width="25.81640625" style="1" customWidth="1"/>
    <col min="8" max="8" width="35" style="1" customWidth="1"/>
    <col min="9" max="9" width="16.26953125" style="1" customWidth="1"/>
    <col min="10" max="10" width="9.1796875" style="1"/>
    <col min="11" max="11" width="9.1796875" style="1" customWidth="1"/>
    <col min="12" max="12" width="8.54296875" style="1" customWidth="1"/>
    <col min="13" max="13" width="9.1796875" style="1"/>
    <col min="14" max="14" width="11.26953125" style="1" bestFit="1" customWidth="1"/>
    <col min="15" max="15" width="10.1796875" style="1" bestFit="1" customWidth="1"/>
    <col min="16" max="16384" width="9.1796875" style="1"/>
  </cols>
  <sheetData>
    <row r="1" spans="1:15" x14ac:dyDescent="0.3">
      <c r="H1" s="53" t="s">
        <v>62</v>
      </c>
    </row>
    <row r="2" spans="1:15" ht="15" customHeight="1" x14ac:dyDescent="0.3"/>
    <row r="3" spans="1:15" ht="17.5" x14ac:dyDescent="0.35">
      <c r="A3" s="182" t="s">
        <v>70</v>
      </c>
      <c r="B3" s="182"/>
      <c r="C3" s="182"/>
      <c r="D3" s="182"/>
      <c r="E3" s="182"/>
      <c r="F3" s="182"/>
      <c r="G3" s="182"/>
      <c r="H3" s="182"/>
    </row>
    <row r="4" spans="1:15" ht="16.5" customHeight="1" x14ac:dyDescent="0.3">
      <c r="F4" s="3"/>
      <c r="G4" s="3"/>
    </row>
    <row r="5" spans="1:15" x14ac:dyDescent="0.3">
      <c r="C5" s="4" t="s">
        <v>10</v>
      </c>
      <c r="D5" s="7" t="s">
        <v>59</v>
      </c>
      <c r="F5" s="3"/>
      <c r="G5" s="3"/>
      <c r="I5" s="3"/>
      <c r="K5" s="59"/>
      <c r="L5" s="60"/>
    </row>
    <row r="6" spans="1:15" x14ac:dyDescent="0.3">
      <c r="C6" s="4" t="s">
        <v>11</v>
      </c>
      <c r="D6" s="5" t="s">
        <v>60</v>
      </c>
      <c r="F6" s="3"/>
      <c r="G6" s="3"/>
      <c r="H6" s="61"/>
      <c r="K6" s="59"/>
      <c r="L6" s="60"/>
      <c r="N6" s="62"/>
    </row>
    <row r="7" spans="1:15" ht="15.5" x14ac:dyDescent="0.35">
      <c r="F7" s="3"/>
      <c r="G7" s="3"/>
      <c r="H7" s="2"/>
      <c r="I7" s="9"/>
      <c r="J7" s="9"/>
      <c r="K7" s="59"/>
      <c r="L7" s="60"/>
      <c r="M7" s="4"/>
      <c r="N7" s="62"/>
    </row>
    <row r="8" spans="1:15" ht="16.5" x14ac:dyDescent="0.3">
      <c r="D8" s="6" t="s">
        <v>22</v>
      </c>
      <c r="E8" s="135">
        <v>1706.9714366367332</v>
      </c>
      <c r="F8" s="7" t="s">
        <v>27</v>
      </c>
      <c r="G8" s="8"/>
      <c r="J8" s="63"/>
    </row>
    <row r="9" spans="1:15" ht="16.5" x14ac:dyDescent="0.3">
      <c r="D9" s="6" t="s">
        <v>15</v>
      </c>
      <c r="E9" s="136">
        <v>2942</v>
      </c>
      <c r="F9" s="7" t="s">
        <v>27</v>
      </c>
      <c r="G9" s="8"/>
      <c r="I9" s="9"/>
      <c r="J9" s="64"/>
      <c r="M9" s="9"/>
    </row>
    <row r="10" spans="1:15" ht="14.5" thickBot="1" x14ac:dyDescent="0.35">
      <c r="D10" s="137"/>
      <c r="E10" s="143"/>
      <c r="F10" s="8"/>
      <c r="G10" s="8"/>
      <c r="I10" s="9"/>
      <c r="J10" s="64"/>
      <c r="M10" s="9"/>
    </row>
    <row r="11" spans="1:15" ht="16.5" x14ac:dyDescent="0.3">
      <c r="B11" s="10" t="s">
        <v>18</v>
      </c>
      <c r="C11" s="48"/>
      <c r="D11" s="48"/>
      <c r="E11" s="11" t="s">
        <v>28</v>
      </c>
      <c r="F11" s="44" t="s">
        <v>8</v>
      </c>
      <c r="G11" s="43" t="s">
        <v>23</v>
      </c>
      <c r="H11" s="12" t="s">
        <v>12</v>
      </c>
    </row>
    <row r="12" spans="1:15" ht="15" customHeight="1" x14ac:dyDescent="0.3">
      <c r="B12" s="47"/>
      <c r="C12" s="65" t="s">
        <v>52</v>
      </c>
      <c r="D12" s="66"/>
      <c r="E12" s="89">
        <f>F12/E8</f>
        <v>2.0571287396107065</v>
      </c>
      <c r="F12" s="45">
        <f>'Annuiteetgraafik BIL'!F17</f>
        <v>3511.46</v>
      </c>
      <c r="G12" s="192" t="s">
        <v>58</v>
      </c>
      <c r="H12" s="178"/>
      <c r="I12" s="67"/>
      <c r="M12" s="4"/>
      <c r="N12" s="67"/>
      <c r="O12" s="68"/>
    </row>
    <row r="13" spans="1:15" ht="15" customHeight="1" x14ac:dyDescent="0.3">
      <c r="B13" s="47"/>
      <c r="C13" s="65" t="s">
        <v>68</v>
      </c>
      <c r="D13" s="66"/>
      <c r="E13" s="89">
        <f>F13/E8</f>
        <v>0.19453459669733653</v>
      </c>
      <c r="F13" s="45">
        <f>'Annuiteetgraafik_lisa 6.1'!F16</f>
        <v>332.065</v>
      </c>
      <c r="G13" s="193"/>
      <c r="H13" s="144" t="s">
        <v>69</v>
      </c>
      <c r="I13" s="67"/>
      <c r="M13" s="4"/>
      <c r="N13" s="67"/>
      <c r="O13" s="68"/>
    </row>
    <row r="14" spans="1:15" ht="15" customHeight="1" x14ac:dyDescent="0.3">
      <c r="B14" s="14">
        <v>400</v>
      </c>
      <c r="C14" s="183" t="s">
        <v>51</v>
      </c>
      <c r="D14" s="184"/>
      <c r="E14" s="69">
        <v>1.67</v>
      </c>
      <c r="F14" s="45">
        <f>E14*E8</f>
        <v>2850.6422991833442</v>
      </c>
      <c r="G14" s="194"/>
      <c r="H14" s="175"/>
      <c r="M14" s="4"/>
      <c r="N14" s="67"/>
      <c r="O14" s="68"/>
    </row>
    <row r="15" spans="1:15" ht="15" customHeight="1" x14ac:dyDescent="0.3">
      <c r="B15" s="14">
        <v>100</v>
      </c>
      <c r="C15" s="49" t="s">
        <v>14</v>
      </c>
      <c r="D15" s="50"/>
      <c r="E15" s="69">
        <v>0.33</v>
      </c>
      <c r="F15" s="45">
        <v>558.79359999999997</v>
      </c>
      <c r="G15" s="195" t="s">
        <v>67</v>
      </c>
      <c r="H15" s="176"/>
      <c r="I15" s="67"/>
      <c r="M15" s="4"/>
      <c r="N15" s="67"/>
      <c r="O15" s="68"/>
    </row>
    <row r="16" spans="1:15" ht="15" customHeight="1" x14ac:dyDescent="0.3">
      <c r="B16" s="14">
        <v>200</v>
      </c>
      <c r="C16" s="13" t="s">
        <v>0</v>
      </c>
      <c r="D16" s="42"/>
      <c r="E16" s="69">
        <v>0.51</v>
      </c>
      <c r="F16" s="45">
        <v>863.59550000000002</v>
      </c>
      <c r="G16" s="196"/>
      <c r="H16" s="176"/>
      <c r="I16" s="67"/>
      <c r="M16" s="4"/>
      <c r="N16" s="67"/>
      <c r="O16" s="68"/>
    </row>
    <row r="17" spans="2:15" ht="15" customHeight="1" x14ac:dyDescent="0.3">
      <c r="B17" s="14">
        <v>500</v>
      </c>
      <c r="C17" s="58" t="s">
        <v>1</v>
      </c>
      <c r="D17" s="55"/>
      <c r="E17" s="15">
        <v>0.01</v>
      </c>
      <c r="F17" s="45">
        <v>16.933399999999999</v>
      </c>
      <c r="G17" s="197"/>
      <c r="H17" s="177"/>
      <c r="I17" s="67"/>
      <c r="M17" s="4"/>
      <c r="N17" s="67"/>
      <c r="O17" s="68"/>
    </row>
    <row r="18" spans="2:15" x14ac:dyDescent="0.3">
      <c r="B18" s="16"/>
      <c r="C18" s="17" t="s">
        <v>13</v>
      </c>
      <c r="D18" s="17"/>
      <c r="E18" s="18">
        <f>SUM(E12:E17)</f>
        <v>4.7716633363080421</v>
      </c>
      <c r="F18" s="46">
        <f>SUM(F12:F17)</f>
        <v>8133.4897991833441</v>
      </c>
      <c r="G18" s="141"/>
      <c r="H18" s="19"/>
      <c r="I18" s="67"/>
      <c r="N18" s="67"/>
      <c r="O18" s="68"/>
    </row>
    <row r="19" spans="2:15" x14ac:dyDescent="0.3">
      <c r="B19" s="20"/>
      <c r="C19" s="21"/>
      <c r="D19" s="21"/>
      <c r="E19" s="22"/>
      <c r="F19" s="52"/>
      <c r="G19" s="140"/>
      <c r="H19" s="23"/>
      <c r="I19" s="67"/>
      <c r="N19" s="67"/>
      <c r="O19" s="68"/>
    </row>
    <row r="20" spans="2:15" ht="16.5" x14ac:dyDescent="0.3">
      <c r="B20" s="24" t="s">
        <v>19</v>
      </c>
      <c r="C20" s="17"/>
      <c r="D20" s="17"/>
      <c r="E20" s="25" t="s">
        <v>28</v>
      </c>
      <c r="F20" s="51" t="s">
        <v>8</v>
      </c>
      <c r="G20" s="139" t="s">
        <v>23</v>
      </c>
      <c r="H20" s="26" t="s">
        <v>12</v>
      </c>
      <c r="I20" s="67"/>
      <c r="N20" s="67"/>
      <c r="O20" s="68"/>
    </row>
    <row r="21" spans="2:15" ht="15.75" customHeight="1" x14ac:dyDescent="0.3">
      <c r="B21" s="14">
        <v>300</v>
      </c>
      <c r="C21" s="184" t="s">
        <v>56</v>
      </c>
      <c r="D21" s="185"/>
      <c r="E21" s="138">
        <v>2.2000000000000002</v>
      </c>
      <c r="F21" s="93">
        <v>3929.9328999999998</v>
      </c>
      <c r="G21" s="91" t="s">
        <v>54</v>
      </c>
      <c r="H21" s="186" t="s">
        <v>71</v>
      </c>
      <c r="M21" s="4"/>
      <c r="N21" s="67"/>
      <c r="O21" s="68"/>
    </row>
    <row r="22" spans="2:15" ht="15" customHeight="1" x14ac:dyDescent="0.3">
      <c r="B22" s="14">
        <v>600</v>
      </c>
      <c r="C22" s="13" t="s">
        <v>24</v>
      </c>
      <c r="D22" s="42"/>
      <c r="E22" s="138"/>
      <c r="F22" s="93"/>
      <c r="G22" s="189" t="s">
        <v>55</v>
      </c>
      <c r="H22" s="187"/>
      <c r="I22" s="67"/>
      <c r="M22" s="4"/>
      <c r="N22" s="67"/>
      <c r="O22" s="68"/>
    </row>
    <row r="23" spans="2:15" ht="15" customHeight="1" x14ac:dyDescent="0.3">
      <c r="B23" s="14"/>
      <c r="C23" s="13">
        <v>610</v>
      </c>
      <c r="D23" s="42" t="s">
        <v>2</v>
      </c>
      <c r="E23" s="138">
        <v>0.91</v>
      </c>
      <c r="F23" s="93">
        <v>1207.63890393</v>
      </c>
      <c r="G23" s="190"/>
      <c r="H23" s="187"/>
      <c r="I23" s="67"/>
      <c r="M23" s="4"/>
      <c r="N23" s="67"/>
      <c r="O23" s="68"/>
    </row>
    <row r="24" spans="2:15" x14ac:dyDescent="0.3">
      <c r="B24" s="14"/>
      <c r="C24" s="13">
        <v>620</v>
      </c>
      <c r="D24" s="42" t="s">
        <v>3</v>
      </c>
      <c r="E24" s="138">
        <v>0.56000000000000005</v>
      </c>
      <c r="F24" s="93">
        <v>1035.0476819810001</v>
      </c>
      <c r="G24" s="190"/>
      <c r="H24" s="187"/>
      <c r="I24" s="67"/>
      <c r="M24" s="4"/>
      <c r="N24" s="67"/>
      <c r="O24" s="68"/>
    </row>
    <row r="25" spans="2:15" x14ac:dyDescent="0.3">
      <c r="B25" s="14"/>
      <c r="C25" s="13">
        <v>630</v>
      </c>
      <c r="D25" s="42" t="s">
        <v>4</v>
      </c>
      <c r="E25" s="138">
        <v>0.15</v>
      </c>
      <c r="F25" s="93">
        <v>250.28148417400001</v>
      </c>
      <c r="G25" s="191"/>
      <c r="H25" s="187"/>
      <c r="I25" s="67"/>
      <c r="M25" s="4"/>
      <c r="N25" s="67"/>
      <c r="O25" s="68"/>
    </row>
    <row r="26" spans="2:15" x14ac:dyDescent="0.3">
      <c r="B26" s="14">
        <v>700</v>
      </c>
      <c r="C26" s="184" t="s">
        <v>29</v>
      </c>
      <c r="D26" s="185"/>
      <c r="E26" s="92">
        <v>0</v>
      </c>
      <c r="F26" s="93">
        <f>E26*$E$8</f>
        <v>0</v>
      </c>
      <c r="G26" s="96" t="s">
        <v>54</v>
      </c>
      <c r="H26" s="188"/>
      <c r="I26" s="67"/>
      <c r="M26" s="4"/>
      <c r="N26" s="67"/>
      <c r="O26" s="68"/>
    </row>
    <row r="27" spans="2:15" ht="14.5" thickBot="1" x14ac:dyDescent="0.35">
      <c r="B27" s="27"/>
      <c r="C27" s="28" t="s">
        <v>16</v>
      </c>
      <c r="D27" s="28"/>
      <c r="E27" s="94">
        <f>SUM(E21:E26)</f>
        <v>3.8200000000000003</v>
      </c>
      <c r="F27" s="95">
        <f>SUM(F21:F26)</f>
        <v>6422.9009700850002</v>
      </c>
      <c r="G27" s="142"/>
      <c r="H27" s="29"/>
      <c r="I27" s="67"/>
      <c r="N27" s="67"/>
      <c r="O27" s="68"/>
    </row>
    <row r="28" spans="2:15" ht="17.25" customHeight="1" x14ac:dyDescent="0.3">
      <c r="B28" s="30"/>
      <c r="C28" s="8"/>
      <c r="D28" s="8"/>
      <c r="E28" s="31"/>
      <c r="F28" s="32"/>
      <c r="G28" s="33"/>
      <c r="I28" s="67"/>
    </row>
    <row r="29" spans="2:15" x14ac:dyDescent="0.3">
      <c r="B29" s="180" t="s">
        <v>20</v>
      </c>
      <c r="C29" s="180"/>
      <c r="D29" s="180"/>
      <c r="E29" s="31">
        <f>E27+E18</f>
        <v>8.5916633363080415</v>
      </c>
      <c r="F29" s="34">
        <f>ROUND(F27+F18,2)</f>
        <v>14556.39</v>
      </c>
      <c r="G29" s="35"/>
    </row>
    <row r="30" spans="2:15" x14ac:dyDescent="0.3">
      <c r="B30" s="30" t="s">
        <v>9</v>
      </c>
      <c r="C30" s="56"/>
      <c r="D30" s="36">
        <v>0.2</v>
      </c>
      <c r="E30" s="88">
        <f>E29*D30</f>
        <v>1.7183326672616084</v>
      </c>
      <c r="F30" s="32">
        <f>ROUND(F29*D30,2)</f>
        <v>2911.28</v>
      </c>
    </row>
    <row r="31" spans="2:15" x14ac:dyDescent="0.3">
      <c r="B31" s="8" t="s">
        <v>17</v>
      </c>
      <c r="C31" s="8"/>
      <c r="D31" s="8"/>
      <c r="E31" s="31">
        <f>E30+E29</f>
        <v>10.309996003569649</v>
      </c>
      <c r="F31" s="32">
        <f>F30+F29</f>
        <v>17467.669999999998</v>
      </c>
      <c r="G31" s="33"/>
    </row>
    <row r="32" spans="2:15" x14ac:dyDescent="0.3">
      <c r="B32" s="8" t="s">
        <v>25</v>
      </c>
      <c r="C32" s="8"/>
      <c r="D32" s="8"/>
      <c r="E32" s="173" t="s">
        <v>63</v>
      </c>
      <c r="F32" s="32">
        <f>F29*12</f>
        <v>174676.68</v>
      </c>
      <c r="G32" s="37"/>
      <c r="H32" s="38"/>
    </row>
    <row r="33" spans="2:8" ht="14.5" thickBot="1" x14ac:dyDescent="0.35">
      <c r="B33" s="8" t="s">
        <v>26</v>
      </c>
      <c r="C33" s="8"/>
      <c r="D33" s="8"/>
      <c r="E33" s="174" t="s">
        <v>63</v>
      </c>
      <c r="F33" s="39">
        <f>F31*12</f>
        <v>209612.03999999998</v>
      </c>
      <c r="G33" s="40"/>
      <c r="H33" s="41"/>
    </row>
    <row r="34" spans="2:8" ht="15.5" x14ac:dyDescent="0.35">
      <c r="B34" s="181"/>
      <c r="C34" s="181"/>
      <c r="D34" s="181"/>
      <c r="E34" s="181"/>
      <c r="F34" s="181"/>
      <c r="G34" s="57"/>
      <c r="H34" s="2"/>
    </row>
    <row r="35" spans="2:8" ht="54" customHeight="1" x14ac:dyDescent="0.3">
      <c r="B35" s="179" t="s">
        <v>53</v>
      </c>
      <c r="C35" s="179"/>
      <c r="D35" s="179"/>
      <c r="E35" s="179"/>
      <c r="F35" s="179"/>
      <c r="G35" s="179"/>
      <c r="H35" s="179"/>
    </row>
    <row r="36" spans="2:8" ht="15.5" x14ac:dyDescent="0.35">
      <c r="B36" s="90"/>
      <c r="C36" s="2"/>
      <c r="D36" s="2"/>
      <c r="E36" s="2"/>
      <c r="F36" s="2"/>
      <c r="G36" s="2"/>
      <c r="H36" s="2"/>
    </row>
    <row r="37" spans="2:8" ht="15.5" x14ac:dyDescent="0.35">
      <c r="B37" s="2"/>
      <c r="C37" s="2"/>
      <c r="D37" s="2"/>
      <c r="E37" s="2"/>
      <c r="F37" s="2"/>
      <c r="G37" s="2"/>
      <c r="H37" s="2"/>
    </row>
    <row r="38" spans="2:8" x14ac:dyDescent="0.3">
      <c r="B38" s="9" t="s">
        <v>5</v>
      </c>
      <c r="C38" s="9"/>
      <c r="D38" s="9"/>
      <c r="E38" s="9" t="s">
        <v>7</v>
      </c>
    </row>
    <row r="40" spans="2:8" x14ac:dyDescent="0.3">
      <c r="B40" s="54" t="s">
        <v>6</v>
      </c>
      <c r="C40" s="54"/>
      <c r="D40" s="54"/>
      <c r="E40" s="54" t="s">
        <v>6</v>
      </c>
      <c r="F40" s="54"/>
      <c r="G40" s="54"/>
    </row>
    <row r="41" spans="2:8" ht="15.5" x14ac:dyDescent="0.35">
      <c r="B41" s="2"/>
      <c r="C41" s="2"/>
      <c r="D41" s="2"/>
      <c r="E41" s="2"/>
      <c r="F41" s="2"/>
      <c r="G41" s="2"/>
      <c r="H41" s="2"/>
    </row>
  </sheetData>
  <mergeCells count="11">
    <mergeCell ref="B35:H35"/>
    <mergeCell ref="B29:D29"/>
    <mergeCell ref="B34:F34"/>
    <mergeCell ref="A3:H3"/>
    <mergeCell ref="C14:D14"/>
    <mergeCell ref="C21:D21"/>
    <mergeCell ref="C26:D26"/>
    <mergeCell ref="H21:H26"/>
    <mergeCell ref="G22:G25"/>
    <mergeCell ref="G12:G14"/>
    <mergeCell ref="G15: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zoomScaleNormal="100" workbookViewId="0">
      <selection activeCell="E10" sqref="E10"/>
    </sheetView>
  </sheetViews>
  <sheetFormatPr defaultColWidth="9.1796875" defaultRowHeight="14.5" x14ac:dyDescent="0.35"/>
  <cols>
    <col min="1" max="1" width="9.1796875" style="76" customWidth="1"/>
    <col min="2" max="2" width="7.81640625" style="76" customWidth="1"/>
    <col min="3" max="3" width="14.7265625" style="76" customWidth="1"/>
    <col min="4" max="4" width="14.26953125" style="76" customWidth="1"/>
    <col min="5" max="7" width="14.7265625" style="76" customWidth="1"/>
    <col min="8" max="10" width="9.1796875" style="76"/>
    <col min="11" max="11" width="11" style="76" customWidth="1"/>
    <col min="12" max="16384" width="9.1796875" style="76"/>
  </cols>
  <sheetData>
    <row r="1" spans="1:16" x14ac:dyDescent="0.35">
      <c r="A1" s="70"/>
      <c r="B1" s="70"/>
      <c r="C1" s="70"/>
      <c r="D1" s="70"/>
      <c r="E1" s="70"/>
      <c r="F1" s="70"/>
      <c r="G1" s="71"/>
    </row>
    <row r="2" spans="1:16" x14ac:dyDescent="0.35">
      <c r="A2" s="70"/>
      <c r="B2" s="70"/>
      <c r="C2" s="70"/>
      <c r="D2" s="70"/>
      <c r="E2" s="70"/>
      <c r="F2" s="72"/>
      <c r="G2" s="73"/>
    </row>
    <row r="3" spans="1:16" x14ac:dyDescent="0.35">
      <c r="A3" s="70"/>
      <c r="B3" s="70"/>
      <c r="C3" s="70"/>
      <c r="D3" s="70"/>
      <c r="E3" s="70"/>
      <c r="F3" s="72"/>
      <c r="G3" s="73"/>
      <c r="K3" s="85" t="s">
        <v>10</v>
      </c>
      <c r="L3" s="85" t="s">
        <v>44</v>
      </c>
      <c r="M3" s="86"/>
    </row>
    <row r="4" spans="1:16" ht="18.5" x14ac:dyDescent="0.45">
      <c r="A4" s="70"/>
      <c r="B4" s="97" t="s">
        <v>57</v>
      </c>
      <c r="C4" s="98"/>
      <c r="D4" s="98"/>
      <c r="E4" s="72"/>
      <c r="F4" s="99" t="str">
        <f>'Lisa 3'!D6</f>
        <v>Järva maakond, Paide linn, Tallinna tn 12</v>
      </c>
      <c r="G4" s="98"/>
      <c r="H4" s="100"/>
      <c r="I4" s="100"/>
      <c r="J4" s="100"/>
      <c r="K4" s="101" t="s">
        <v>46</v>
      </c>
      <c r="L4" s="102">
        <v>1706.9714366367332</v>
      </c>
      <c r="M4" s="103">
        <f>L4/$L$9</f>
        <v>0.97877139292723103</v>
      </c>
      <c r="N4" s="104"/>
      <c r="O4" s="87"/>
    </row>
    <row r="5" spans="1:16" x14ac:dyDescent="0.35">
      <c r="A5" s="70"/>
      <c r="B5" s="98"/>
      <c r="C5" s="98"/>
      <c r="D5" s="98"/>
      <c r="E5" s="98"/>
      <c r="F5" s="105"/>
      <c r="G5" s="98"/>
      <c r="H5" s="100"/>
      <c r="I5" s="100"/>
      <c r="J5" s="100"/>
      <c r="K5" s="101" t="s">
        <v>47</v>
      </c>
      <c r="L5" s="102">
        <v>10.465742293502968</v>
      </c>
      <c r="M5" s="103">
        <f>L5/$L$9</f>
        <v>6.0010196672138603E-3</v>
      </c>
      <c r="N5" s="106"/>
      <c r="O5" s="87"/>
    </row>
    <row r="6" spans="1:16" x14ac:dyDescent="0.35">
      <c r="A6" s="70"/>
      <c r="B6" s="107" t="s">
        <v>30</v>
      </c>
      <c r="C6" s="108"/>
      <c r="D6" s="109"/>
      <c r="E6" s="110">
        <v>44075</v>
      </c>
      <c r="F6" s="111"/>
      <c r="G6" s="98"/>
      <c r="H6" s="100"/>
      <c r="I6" s="100"/>
      <c r="J6" s="100"/>
      <c r="K6" s="101" t="s">
        <v>48</v>
      </c>
      <c r="L6" s="102">
        <v>15.044504546910515</v>
      </c>
      <c r="M6" s="103">
        <f>L6/$L$9</f>
        <v>8.6264657716199223E-3</v>
      </c>
      <c r="N6" s="112"/>
      <c r="O6" s="81"/>
    </row>
    <row r="7" spans="1:16" x14ac:dyDescent="0.35">
      <c r="A7" s="70"/>
      <c r="B7" s="113" t="s">
        <v>31</v>
      </c>
      <c r="C7" s="114"/>
      <c r="D7" s="115"/>
      <c r="E7" s="116">
        <v>120</v>
      </c>
      <c r="F7" s="117" t="s">
        <v>21</v>
      </c>
      <c r="G7" s="98"/>
      <c r="H7" s="100"/>
      <c r="I7" s="100"/>
      <c r="J7" s="100"/>
      <c r="K7" s="101" t="s">
        <v>49</v>
      </c>
      <c r="L7" s="102">
        <v>11.512316522853265</v>
      </c>
      <c r="M7" s="103">
        <f>L7/$L$9</f>
        <v>6.601121633935246E-3</v>
      </c>
      <c r="N7" s="118"/>
      <c r="O7" s="83"/>
    </row>
    <row r="8" spans="1:16" x14ac:dyDescent="0.35">
      <c r="A8" s="70"/>
      <c r="B8" s="113" t="s">
        <v>32</v>
      </c>
      <c r="C8" s="114"/>
      <c r="D8" s="119">
        <f>E6-1</f>
        <v>44074</v>
      </c>
      <c r="E8" s="120">
        <v>596374.62</v>
      </c>
      <c r="F8" s="117" t="s">
        <v>33</v>
      </c>
      <c r="G8" s="98"/>
      <c r="H8" s="100"/>
      <c r="I8" s="100"/>
      <c r="J8" s="100"/>
      <c r="K8" s="101" t="s">
        <v>50</v>
      </c>
      <c r="L8" s="102"/>
      <c r="M8" s="103">
        <f>L8/$L$9</f>
        <v>0</v>
      </c>
      <c r="N8" s="118"/>
      <c r="O8" s="83"/>
    </row>
    <row r="9" spans="1:16" x14ac:dyDescent="0.35">
      <c r="A9" s="70"/>
      <c r="B9" s="113" t="s">
        <v>32</v>
      </c>
      <c r="C9" s="114"/>
      <c r="D9" s="119">
        <f>EDATE(D8,E7)</f>
        <v>47726</v>
      </c>
      <c r="E9" s="120">
        <v>303381.42</v>
      </c>
      <c r="F9" s="117" t="s">
        <v>33</v>
      </c>
      <c r="G9" s="98"/>
      <c r="H9" s="100"/>
      <c r="I9" s="100"/>
      <c r="J9" s="100"/>
      <c r="K9" s="121" t="s">
        <v>45</v>
      </c>
      <c r="L9" s="122">
        <f>SUM(L4:L8)</f>
        <v>1743.9939999999999</v>
      </c>
      <c r="M9" s="121"/>
      <c r="N9" s="118"/>
      <c r="O9" s="83"/>
    </row>
    <row r="10" spans="1:16" x14ac:dyDescent="0.35">
      <c r="A10" s="70"/>
      <c r="B10" s="113" t="s">
        <v>34</v>
      </c>
      <c r="C10" s="114"/>
      <c r="D10" s="115"/>
      <c r="E10" s="123">
        <f>M4</f>
        <v>0.97877139292723103</v>
      </c>
      <c r="F10" s="117"/>
      <c r="G10" s="98"/>
      <c r="H10" s="100"/>
      <c r="I10" s="100"/>
      <c r="J10" s="100"/>
      <c r="K10" s="100"/>
      <c r="L10" s="100"/>
      <c r="M10" s="124"/>
      <c r="N10" s="124"/>
      <c r="O10" s="84"/>
    </row>
    <row r="11" spans="1:16" x14ac:dyDescent="0.35">
      <c r="A11" s="70"/>
      <c r="B11" s="113" t="s">
        <v>35</v>
      </c>
      <c r="C11" s="114"/>
      <c r="D11" s="115"/>
      <c r="E11" s="125">
        <f>ROUND(E8*E10,2)</f>
        <v>583714.42000000004</v>
      </c>
      <c r="F11" s="117" t="s">
        <v>33</v>
      </c>
      <c r="G11" s="98"/>
      <c r="H11" s="100"/>
      <c r="I11" s="100"/>
      <c r="J11" s="100"/>
      <c r="K11" s="100"/>
      <c r="L11" s="100"/>
      <c r="M11" s="124"/>
      <c r="N11" s="124"/>
      <c r="O11" s="84"/>
    </row>
    <row r="12" spans="1:16" x14ac:dyDescent="0.35">
      <c r="A12" s="70"/>
      <c r="B12" s="113" t="s">
        <v>36</v>
      </c>
      <c r="C12" s="114"/>
      <c r="D12" s="115"/>
      <c r="E12" s="125">
        <f>ROUND(E9*E10,2)</f>
        <v>296941.06</v>
      </c>
      <c r="F12" s="117" t="s">
        <v>33</v>
      </c>
      <c r="G12" s="98"/>
      <c r="H12" s="100"/>
      <c r="I12" s="100"/>
      <c r="J12" s="100"/>
      <c r="K12" s="126"/>
      <c r="L12" s="126"/>
      <c r="M12" s="118"/>
      <c r="N12" s="118"/>
      <c r="O12" s="83"/>
      <c r="P12" s="84"/>
    </row>
    <row r="13" spans="1:16" x14ac:dyDescent="0.35">
      <c r="A13" s="70"/>
      <c r="B13" s="127" t="s">
        <v>61</v>
      </c>
      <c r="C13" s="128"/>
      <c r="D13" s="129"/>
      <c r="E13" s="130">
        <v>0.03</v>
      </c>
      <c r="F13" s="131"/>
      <c r="G13" s="98"/>
      <c r="H13" s="100"/>
      <c r="I13" s="100"/>
      <c r="J13" s="100"/>
      <c r="K13" s="126"/>
      <c r="L13" s="126"/>
      <c r="M13" s="118"/>
      <c r="N13" s="118"/>
      <c r="O13" s="83"/>
      <c r="P13" s="84"/>
    </row>
    <row r="14" spans="1:16" x14ac:dyDescent="0.35">
      <c r="A14" s="70"/>
      <c r="B14" s="116"/>
      <c r="C14" s="114"/>
      <c r="D14" s="100"/>
      <c r="E14" s="132"/>
      <c r="F14" s="116"/>
      <c r="G14" s="98"/>
      <c r="H14" s="100"/>
      <c r="I14" s="100"/>
      <c r="J14" s="100"/>
      <c r="K14" s="126"/>
      <c r="L14" s="126"/>
      <c r="M14" s="118"/>
      <c r="N14" s="118"/>
      <c r="O14" s="83"/>
      <c r="P14" s="84"/>
    </row>
    <row r="15" spans="1:16" x14ac:dyDescent="0.35">
      <c r="B15" s="100"/>
      <c r="C15" s="100"/>
      <c r="D15" s="100"/>
      <c r="E15" s="100"/>
      <c r="F15" s="100"/>
      <c r="G15" s="100"/>
      <c r="H15" s="100"/>
      <c r="I15" s="100"/>
      <c r="J15" s="100"/>
      <c r="K15" s="126"/>
      <c r="L15" s="126"/>
      <c r="M15" s="118"/>
      <c r="N15" s="118"/>
      <c r="O15" s="83"/>
      <c r="P15" s="84"/>
    </row>
    <row r="16" spans="1:16" ht="15" thickBot="1" x14ac:dyDescent="0.4">
      <c r="A16" s="77" t="s">
        <v>37</v>
      </c>
      <c r="B16" s="133" t="s">
        <v>38</v>
      </c>
      <c r="C16" s="133" t="s">
        <v>39</v>
      </c>
      <c r="D16" s="133" t="s">
        <v>40</v>
      </c>
      <c r="E16" s="133" t="s">
        <v>41</v>
      </c>
      <c r="F16" s="133" t="s">
        <v>42</v>
      </c>
      <c r="G16" s="133" t="s">
        <v>43</v>
      </c>
      <c r="H16" s="100"/>
      <c r="I16" s="100"/>
      <c r="J16" s="100"/>
      <c r="K16" s="126"/>
      <c r="L16" s="126"/>
      <c r="M16" s="118"/>
      <c r="N16" s="118"/>
      <c r="O16" s="83"/>
      <c r="P16" s="84"/>
    </row>
    <row r="17" spans="1:16" x14ac:dyDescent="0.35">
      <c r="A17" s="78">
        <f>E6</f>
        <v>44075</v>
      </c>
      <c r="B17" s="72">
        <v>1</v>
      </c>
      <c r="C17" s="105">
        <f>E11</f>
        <v>583714.42000000004</v>
      </c>
      <c r="D17" s="134">
        <f>ROUND(IPMT($E$13/12,B17,$E$7,-$E$11,$E$12,0),2)</f>
        <v>1459.29</v>
      </c>
      <c r="E17" s="134">
        <f>ROUND(PPMT($E$13/12,B17,$E$7,-$E$11,$E$12,0),2)</f>
        <v>2052.17</v>
      </c>
      <c r="F17" s="134">
        <f>ROUND(PMT($E$13/12,E7,-E11,E12),2)</f>
        <v>3511.46</v>
      </c>
      <c r="G17" s="134">
        <f>C17-E17</f>
        <v>581662.25</v>
      </c>
      <c r="H17" s="100"/>
      <c r="I17" s="100"/>
      <c r="J17" s="100"/>
      <c r="K17" s="126"/>
      <c r="L17" s="126"/>
      <c r="M17" s="118"/>
      <c r="N17" s="118"/>
      <c r="O17" s="83"/>
      <c r="P17" s="84"/>
    </row>
    <row r="18" spans="1:16" x14ac:dyDescent="0.35">
      <c r="A18" s="78">
        <f>EDATE(A17,1)</f>
        <v>44105</v>
      </c>
      <c r="B18" s="72">
        <v>2</v>
      </c>
      <c r="C18" s="105">
        <f>G17</f>
        <v>581662.25</v>
      </c>
      <c r="D18" s="134">
        <f t="shared" ref="D18:D75" si="0">ROUND(C18*$E$13/12,2)</f>
        <v>1454.16</v>
      </c>
      <c r="E18" s="134">
        <f>F18-D18</f>
        <v>2057.3000000000002</v>
      </c>
      <c r="F18" s="134">
        <f>F17</f>
        <v>3511.46</v>
      </c>
      <c r="G18" s="134">
        <f t="shared" ref="G18:G75" si="1">C18-E18</f>
        <v>579604.94999999995</v>
      </c>
      <c r="H18" s="100"/>
      <c r="I18" s="100"/>
      <c r="J18" s="100"/>
      <c r="K18" s="126"/>
      <c r="L18" s="126"/>
      <c r="M18" s="118"/>
      <c r="N18" s="118"/>
      <c r="O18" s="83"/>
      <c r="P18" s="84"/>
    </row>
    <row r="19" spans="1:16" x14ac:dyDescent="0.35">
      <c r="A19" s="78">
        <f>EDATE(A18,1)</f>
        <v>44136</v>
      </c>
      <c r="B19" s="72">
        <v>3</v>
      </c>
      <c r="C19" s="105">
        <f>G18</f>
        <v>579604.94999999995</v>
      </c>
      <c r="D19" s="134">
        <f t="shared" si="0"/>
        <v>1449.01</v>
      </c>
      <c r="E19" s="134">
        <f>F19-D19</f>
        <v>2062.4499999999998</v>
      </c>
      <c r="F19" s="134">
        <f t="shared" ref="F19:F82" si="2">F18</f>
        <v>3511.46</v>
      </c>
      <c r="G19" s="134">
        <f t="shared" si="1"/>
        <v>577542.5</v>
      </c>
      <c r="H19" s="100"/>
      <c r="I19" s="100"/>
      <c r="J19" s="100"/>
      <c r="K19" s="126"/>
      <c r="L19" s="126"/>
      <c r="M19" s="118"/>
      <c r="N19" s="118"/>
      <c r="O19" s="83"/>
      <c r="P19" s="84"/>
    </row>
    <row r="20" spans="1:16" x14ac:dyDescent="0.35">
      <c r="A20" s="78">
        <f t="shared" ref="A20:A83" si="3">EDATE(A19,1)</f>
        <v>44166</v>
      </c>
      <c r="B20" s="72">
        <v>4</v>
      </c>
      <c r="C20" s="105">
        <f t="shared" ref="C20:C75" si="4">G19</f>
        <v>577542.5</v>
      </c>
      <c r="D20" s="134">
        <f t="shared" si="0"/>
        <v>1443.86</v>
      </c>
      <c r="E20" s="134">
        <f t="shared" ref="E20:E75" si="5">F20-D20</f>
        <v>2067.6000000000004</v>
      </c>
      <c r="F20" s="134">
        <f t="shared" si="2"/>
        <v>3511.46</v>
      </c>
      <c r="G20" s="134">
        <f t="shared" si="1"/>
        <v>575474.9</v>
      </c>
      <c r="H20" s="100"/>
      <c r="I20" s="100"/>
      <c r="J20" s="100"/>
      <c r="K20" s="126"/>
      <c r="L20" s="126"/>
      <c r="M20" s="118"/>
      <c r="N20" s="118"/>
      <c r="O20" s="83"/>
      <c r="P20" s="84"/>
    </row>
    <row r="21" spans="1:16" x14ac:dyDescent="0.35">
      <c r="A21" s="78">
        <f t="shared" si="3"/>
        <v>44197</v>
      </c>
      <c r="B21" s="79">
        <v>5</v>
      </c>
      <c r="C21" s="74">
        <f t="shared" si="4"/>
        <v>575474.9</v>
      </c>
      <c r="D21" s="80">
        <f t="shared" si="0"/>
        <v>1438.69</v>
      </c>
      <c r="E21" s="80">
        <f t="shared" si="5"/>
        <v>2072.77</v>
      </c>
      <c r="F21" s="80">
        <f t="shared" si="2"/>
        <v>3511.46</v>
      </c>
      <c r="G21" s="80">
        <f t="shared" si="1"/>
        <v>573402.13</v>
      </c>
      <c r="K21" s="82"/>
      <c r="L21" s="82"/>
      <c r="M21" s="83"/>
      <c r="N21" s="83"/>
      <c r="O21" s="83"/>
      <c r="P21" s="84"/>
    </row>
    <row r="22" spans="1:16" x14ac:dyDescent="0.35">
      <c r="A22" s="78">
        <f t="shared" si="3"/>
        <v>44228</v>
      </c>
      <c r="B22" s="79">
        <v>6</v>
      </c>
      <c r="C22" s="74">
        <f t="shared" si="4"/>
        <v>573402.13</v>
      </c>
      <c r="D22" s="80">
        <f t="shared" si="0"/>
        <v>1433.51</v>
      </c>
      <c r="E22" s="80">
        <f t="shared" si="5"/>
        <v>2077.9499999999998</v>
      </c>
      <c r="F22" s="80">
        <f t="shared" si="2"/>
        <v>3511.46</v>
      </c>
      <c r="G22" s="80">
        <f t="shared" si="1"/>
        <v>571324.18000000005</v>
      </c>
      <c r="K22" s="82"/>
      <c r="L22" s="82"/>
      <c r="M22" s="83"/>
      <c r="N22" s="83"/>
      <c r="O22" s="83"/>
      <c r="P22" s="84"/>
    </row>
    <row r="23" spans="1:16" x14ac:dyDescent="0.35">
      <c r="A23" s="78">
        <f t="shared" si="3"/>
        <v>44256</v>
      </c>
      <c r="B23" s="79">
        <v>7</v>
      </c>
      <c r="C23" s="74">
        <f t="shared" si="4"/>
        <v>571324.18000000005</v>
      </c>
      <c r="D23" s="80">
        <f t="shared" si="0"/>
        <v>1428.31</v>
      </c>
      <c r="E23" s="80">
        <f t="shared" si="5"/>
        <v>2083.15</v>
      </c>
      <c r="F23" s="80">
        <f t="shared" si="2"/>
        <v>3511.46</v>
      </c>
      <c r="G23" s="80">
        <f t="shared" si="1"/>
        <v>569241.03</v>
      </c>
      <c r="K23" s="82"/>
      <c r="L23" s="82"/>
      <c r="M23" s="83"/>
      <c r="N23" s="83"/>
      <c r="O23" s="83"/>
      <c r="P23" s="84"/>
    </row>
    <row r="24" spans="1:16" x14ac:dyDescent="0.35">
      <c r="A24" s="78">
        <f>EDATE(A23,1)</f>
        <v>44287</v>
      </c>
      <c r="B24" s="79">
        <v>8</v>
      </c>
      <c r="C24" s="74">
        <f t="shared" si="4"/>
        <v>569241.03</v>
      </c>
      <c r="D24" s="80">
        <f t="shared" si="0"/>
        <v>1423.1</v>
      </c>
      <c r="E24" s="80">
        <f t="shared" si="5"/>
        <v>2088.36</v>
      </c>
      <c r="F24" s="80">
        <f t="shared" si="2"/>
        <v>3511.46</v>
      </c>
      <c r="G24" s="80">
        <f t="shared" si="1"/>
        <v>567152.67000000004</v>
      </c>
      <c r="K24" s="82"/>
      <c r="L24" s="82"/>
      <c r="M24" s="83"/>
      <c r="N24" s="83"/>
      <c r="O24" s="83"/>
      <c r="P24" s="84"/>
    </row>
    <row r="25" spans="1:16" x14ac:dyDescent="0.35">
      <c r="A25" s="78">
        <f t="shared" si="3"/>
        <v>44317</v>
      </c>
      <c r="B25" s="79">
        <v>9</v>
      </c>
      <c r="C25" s="74">
        <f t="shared" si="4"/>
        <v>567152.67000000004</v>
      </c>
      <c r="D25" s="80">
        <f t="shared" si="0"/>
        <v>1417.88</v>
      </c>
      <c r="E25" s="80">
        <f t="shared" si="5"/>
        <v>2093.58</v>
      </c>
      <c r="F25" s="80">
        <f t="shared" si="2"/>
        <v>3511.46</v>
      </c>
      <c r="G25" s="80">
        <f t="shared" si="1"/>
        <v>565059.09000000008</v>
      </c>
      <c r="K25" s="82"/>
      <c r="L25" s="82"/>
      <c r="M25" s="83"/>
      <c r="N25" s="83"/>
      <c r="O25" s="83"/>
      <c r="P25" s="84"/>
    </row>
    <row r="26" spans="1:16" x14ac:dyDescent="0.35">
      <c r="A26" s="78">
        <f t="shared" si="3"/>
        <v>44348</v>
      </c>
      <c r="B26" s="79">
        <v>10</v>
      </c>
      <c r="C26" s="74">
        <f t="shared" si="4"/>
        <v>565059.09000000008</v>
      </c>
      <c r="D26" s="80">
        <f t="shared" si="0"/>
        <v>1412.65</v>
      </c>
      <c r="E26" s="80">
        <f t="shared" si="5"/>
        <v>2098.81</v>
      </c>
      <c r="F26" s="80">
        <f t="shared" si="2"/>
        <v>3511.46</v>
      </c>
      <c r="G26" s="80">
        <f t="shared" si="1"/>
        <v>562960.28</v>
      </c>
      <c r="K26" s="82"/>
      <c r="L26" s="82"/>
      <c r="M26" s="83"/>
      <c r="N26" s="83"/>
      <c r="O26" s="83"/>
      <c r="P26" s="84"/>
    </row>
    <row r="27" spans="1:16" x14ac:dyDescent="0.35">
      <c r="A27" s="78">
        <f t="shared" si="3"/>
        <v>44378</v>
      </c>
      <c r="B27" s="79">
        <v>11</v>
      </c>
      <c r="C27" s="74">
        <f t="shared" si="4"/>
        <v>562960.28</v>
      </c>
      <c r="D27" s="80">
        <f t="shared" si="0"/>
        <v>1407.4</v>
      </c>
      <c r="E27" s="80">
        <f t="shared" si="5"/>
        <v>2104.06</v>
      </c>
      <c r="F27" s="80">
        <f t="shared" si="2"/>
        <v>3511.46</v>
      </c>
      <c r="G27" s="80">
        <f t="shared" si="1"/>
        <v>560856.22</v>
      </c>
      <c r="K27" s="75"/>
      <c r="L27" s="75"/>
      <c r="M27" s="75"/>
      <c r="N27" s="75"/>
      <c r="O27" s="75"/>
      <c r="P27" s="75"/>
    </row>
    <row r="28" spans="1:16" x14ac:dyDescent="0.35">
      <c r="A28" s="78">
        <f t="shared" si="3"/>
        <v>44409</v>
      </c>
      <c r="B28" s="79">
        <v>12</v>
      </c>
      <c r="C28" s="74">
        <f t="shared" si="4"/>
        <v>560856.22</v>
      </c>
      <c r="D28" s="80">
        <f t="shared" si="0"/>
        <v>1402.14</v>
      </c>
      <c r="E28" s="80">
        <f t="shared" si="5"/>
        <v>2109.3199999999997</v>
      </c>
      <c r="F28" s="80">
        <f t="shared" si="2"/>
        <v>3511.46</v>
      </c>
      <c r="G28" s="80">
        <f t="shared" si="1"/>
        <v>558746.9</v>
      </c>
    </row>
    <row r="29" spans="1:16" x14ac:dyDescent="0.35">
      <c r="A29" s="78">
        <f t="shared" si="3"/>
        <v>44440</v>
      </c>
      <c r="B29" s="79">
        <v>13</v>
      </c>
      <c r="C29" s="74">
        <f t="shared" si="4"/>
        <v>558746.9</v>
      </c>
      <c r="D29" s="80">
        <f t="shared" si="0"/>
        <v>1396.87</v>
      </c>
      <c r="E29" s="80">
        <f t="shared" si="5"/>
        <v>2114.59</v>
      </c>
      <c r="F29" s="80">
        <f t="shared" si="2"/>
        <v>3511.46</v>
      </c>
      <c r="G29" s="80">
        <f t="shared" si="1"/>
        <v>556632.31000000006</v>
      </c>
    </row>
    <row r="30" spans="1:16" x14ac:dyDescent="0.35">
      <c r="A30" s="78">
        <f t="shared" si="3"/>
        <v>44470</v>
      </c>
      <c r="B30" s="79">
        <v>14</v>
      </c>
      <c r="C30" s="74">
        <f t="shared" si="4"/>
        <v>556632.31000000006</v>
      </c>
      <c r="D30" s="80">
        <f t="shared" si="0"/>
        <v>1391.58</v>
      </c>
      <c r="E30" s="80">
        <f t="shared" si="5"/>
        <v>2119.88</v>
      </c>
      <c r="F30" s="80">
        <f t="shared" si="2"/>
        <v>3511.46</v>
      </c>
      <c r="G30" s="80">
        <f t="shared" si="1"/>
        <v>554512.43000000005</v>
      </c>
    </row>
    <row r="31" spans="1:16" x14ac:dyDescent="0.35">
      <c r="A31" s="78">
        <f t="shared" si="3"/>
        <v>44501</v>
      </c>
      <c r="B31" s="79">
        <v>15</v>
      </c>
      <c r="C31" s="74">
        <f t="shared" si="4"/>
        <v>554512.43000000005</v>
      </c>
      <c r="D31" s="80">
        <f t="shared" si="0"/>
        <v>1386.28</v>
      </c>
      <c r="E31" s="80">
        <f t="shared" si="5"/>
        <v>2125.1800000000003</v>
      </c>
      <c r="F31" s="80">
        <f t="shared" si="2"/>
        <v>3511.46</v>
      </c>
      <c r="G31" s="80">
        <f t="shared" si="1"/>
        <v>552387.25</v>
      </c>
    </row>
    <row r="32" spans="1:16" x14ac:dyDescent="0.35">
      <c r="A32" s="78">
        <f t="shared" si="3"/>
        <v>44531</v>
      </c>
      <c r="B32" s="79">
        <v>16</v>
      </c>
      <c r="C32" s="74">
        <f t="shared" si="4"/>
        <v>552387.25</v>
      </c>
      <c r="D32" s="80">
        <f t="shared" si="0"/>
        <v>1380.97</v>
      </c>
      <c r="E32" s="80">
        <f t="shared" si="5"/>
        <v>2130.4899999999998</v>
      </c>
      <c r="F32" s="80">
        <f t="shared" si="2"/>
        <v>3511.46</v>
      </c>
      <c r="G32" s="80">
        <f t="shared" si="1"/>
        <v>550256.76</v>
      </c>
    </row>
    <row r="33" spans="1:7" x14ac:dyDescent="0.35">
      <c r="A33" s="78">
        <f t="shared" si="3"/>
        <v>44562</v>
      </c>
      <c r="B33" s="79">
        <v>17</v>
      </c>
      <c r="C33" s="74">
        <f t="shared" si="4"/>
        <v>550256.76</v>
      </c>
      <c r="D33" s="80">
        <f t="shared" si="0"/>
        <v>1375.64</v>
      </c>
      <c r="E33" s="80">
        <f t="shared" si="5"/>
        <v>2135.8199999999997</v>
      </c>
      <c r="F33" s="80">
        <f t="shared" si="2"/>
        <v>3511.46</v>
      </c>
      <c r="G33" s="80">
        <f t="shared" si="1"/>
        <v>548120.94000000006</v>
      </c>
    </row>
    <row r="34" spans="1:7" x14ac:dyDescent="0.35">
      <c r="A34" s="78">
        <f t="shared" si="3"/>
        <v>44593</v>
      </c>
      <c r="B34" s="79">
        <v>18</v>
      </c>
      <c r="C34" s="74">
        <f t="shared" si="4"/>
        <v>548120.94000000006</v>
      </c>
      <c r="D34" s="80">
        <f t="shared" si="0"/>
        <v>1370.3</v>
      </c>
      <c r="E34" s="80">
        <f t="shared" si="5"/>
        <v>2141.16</v>
      </c>
      <c r="F34" s="80">
        <f t="shared" si="2"/>
        <v>3511.46</v>
      </c>
      <c r="G34" s="80">
        <f t="shared" si="1"/>
        <v>545979.78</v>
      </c>
    </row>
    <row r="35" spans="1:7" x14ac:dyDescent="0.35">
      <c r="A35" s="78">
        <f t="shared" si="3"/>
        <v>44621</v>
      </c>
      <c r="B35" s="79">
        <v>19</v>
      </c>
      <c r="C35" s="74">
        <f t="shared" si="4"/>
        <v>545979.78</v>
      </c>
      <c r="D35" s="80">
        <f t="shared" si="0"/>
        <v>1364.95</v>
      </c>
      <c r="E35" s="80">
        <f t="shared" si="5"/>
        <v>2146.5100000000002</v>
      </c>
      <c r="F35" s="80">
        <f t="shared" si="2"/>
        <v>3511.46</v>
      </c>
      <c r="G35" s="80">
        <f t="shared" si="1"/>
        <v>543833.27</v>
      </c>
    </row>
    <row r="36" spans="1:7" x14ac:dyDescent="0.35">
      <c r="A36" s="78">
        <f t="shared" si="3"/>
        <v>44652</v>
      </c>
      <c r="B36" s="79">
        <v>20</v>
      </c>
      <c r="C36" s="74">
        <f t="shared" si="4"/>
        <v>543833.27</v>
      </c>
      <c r="D36" s="80">
        <f t="shared" si="0"/>
        <v>1359.58</v>
      </c>
      <c r="E36" s="80">
        <f t="shared" si="5"/>
        <v>2151.88</v>
      </c>
      <c r="F36" s="80">
        <f t="shared" si="2"/>
        <v>3511.46</v>
      </c>
      <c r="G36" s="80">
        <f t="shared" si="1"/>
        <v>541681.39</v>
      </c>
    </row>
    <row r="37" spans="1:7" x14ac:dyDescent="0.35">
      <c r="A37" s="78">
        <f t="shared" si="3"/>
        <v>44682</v>
      </c>
      <c r="B37" s="79">
        <v>21</v>
      </c>
      <c r="C37" s="74">
        <f t="shared" si="4"/>
        <v>541681.39</v>
      </c>
      <c r="D37" s="80">
        <f t="shared" si="0"/>
        <v>1354.2</v>
      </c>
      <c r="E37" s="80">
        <f t="shared" si="5"/>
        <v>2157.2600000000002</v>
      </c>
      <c r="F37" s="80">
        <f t="shared" si="2"/>
        <v>3511.46</v>
      </c>
      <c r="G37" s="80">
        <f t="shared" si="1"/>
        <v>539524.13</v>
      </c>
    </row>
    <row r="38" spans="1:7" x14ac:dyDescent="0.35">
      <c r="A38" s="78">
        <f t="shared" si="3"/>
        <v>44713</v>
      </c>
      <c r="B38" s="79">
        <v>22</v>
      </c>
      <c r="C38" s="74">
        <f t="shared" si="4"/>
        <v>539524.13</v>
      </c>
      <c r="D38" s="80">
        <f t="shared" si="0"/>
        <v>1348.81</v>
      </c>
      <c r="E38" s="80">
        <f t="shared" si="5"/>
        <v>2162.65</v>
      </c>
      <c r="F38" s="80">
        <f t="shared" si="2"/>
        <v>3511.46</v>
      </c>
      <c r="G38" s="80">
        <f t="shared" si="1"/>
        <v>537361.48</v>
      </c>
    </row>
    <row r="39" spans="1:7" x14ac:dyDescent="0.35">
      <c r="A39" s="78">
        <f t="shared" si="3"/>
        <v>44743</v>
      </c>
      <c r="B39" s="79">
        <v>23</v>
      </c>
      <c r="C39" s="74">
        <f t="shared" si="4"/>
        <v>537361.48</v>
      </c>
      <c r="D39" s="80">
        <f t="shared" si="0"/>
        <v>1343.4</v>
      </c>
      <c r="E39" s="80">
        <f t="shared" si="5"/>
        <v>2168.06</v>
      </c>
      <c r="F39" s="80">
        <f t="shared" si="2"/>
        <v>3511.46</v>
      </c>
      <c r="G39" s="80">
        <f t="shared" si="1"/>
        <v>535193.41999999993</v>
      </c>
    </row>
    <row r="40" spans="1:7" x14ac:dyDescent="0.35">
      <c r="A40" s="78">
        <f t="shared" si="3"/>
        <v>44774</v>
      </c>
      <c r="B40" s="79">
        <v>24</v>
      </c>
      <c r="C40" s="74">
        <f t="shared" si="4"/>
        <v>535193.41999999993</v>
      </c>
      <c r="D40" s="80">
        <f t="shared" si="0"/>
        <v>1337.98</v>
      </c>
      <c r="E40" s="80">
        <f t="shared" si="5"/>
        <v>2173.48</v>
      </c>
      <c r="F40" s="80">
        <f t="shared" si="2"/>
        <v>3511.46</v>
      </c>
      <c r="G40" s="80">
        <f t="shared" si="1"/>
        <v>533019.93999999994</v>
      </c>
    </row>
    <row r="41" spans="1:7" x14ac:dyDescent="0.35">
      <c r="A41" s="78">
        <f t="shared" si="3"/>
        <v>44805</v>
      </c>
      <c r="B41" s="79">
        <v>25</v>
      </c>
      <c r="C41" s="74">
        <f t="shared" si="4"/>
        <v>533019.93999999994</v>
      </c>
      <c r="D41" s="80">
        <f t="shared" si="0"/>
        <v>1332.55</v>
      </c>
      <c r="E41" s="80">
        <f t="shared" si="5"/>
        <v>2178.91</v>
      </c>
      <c r="F41" s="80">
        <f t="shared" si="2"/>
        <v>3511.46</v>
      </c>
      <c r="G41" s="80">
        <f t="shared" si="1"/>
        <v>530841.02999999991</v>
      </c>
    </row>
    <row r="42" spans="1:7" x14ac:dyDescent="0.35">
      <c r="A42" s="78">
        <f t="shared" si="3"/>
        <v>44835</v>
      </c>
      <c r="B42" s="79">
        <v>26</v>
      </c>
      <c r="C42" s="74">
        <f t="shared" si="4"/>
        <v>530841.02999999991</v>
      </c>
      <c r="D42" s="80">
        <f t="shared" si="0"/>
        <v>1327.1</v>
      </c>
      <c r="E42" s="80">
        <f t="shared" si="5"/>
        <v>2184.36</v>
      </c>
      <c r="F42" s="80">
        <f t="shared" si="2"/>
        <v>3511.46</v>
      </c>
      <c r="G42" s="80">
        <f t="shared" si="1"/>
        <v>528656.66999999993</v>
      </c>
    </row>
    <row r="43" spans="1:7" x14ac:dyDescent="0.35">
      <c r="A43" s="78">
        <f t="shared" si="3"/>
        <v>44866</v>
      </c>
      <c r="B43" s="79">
        <v>27</v>
      </c>
      <c r="C43" s="74">
        <f t="shared" si="4"/>
        <v>528656.66999999993</v>
      </c>
      <c r="D43" s="80">
        <f t="shared" si="0"/>
        <v>1321.64</v>
      </c>
      <c r="E43" s="80">
        <f t="shared" si="5"/>
        <v>2189.8199999999997</v>
      </c>
      <c r="F43" s="80">
        <f t="shared" si="2"/>
        <v>3511.46</v>
      </c>
      <c r="G43" s="80">
        <f t="shared" si="1"/>
        <v>526466.85</v>
      </c>
    </row>
    <row r="44" spans="1:7" x14ac:dyDescent="0.35">
      <c r="A44" s="78">
        <f t="shared" si="3"/>
        <v>44896</v>
      </c>
      <c r="B44" s="79">
        <v>28</v>
      </c>
      <c r="C44" s="74">
        <f t="shared" si="4"/>
        <v>526466.85</v>
      </c>
      <c r="D44" s="80">
        <f t="shared" si="0"/>
        <v>1316.17</v>
      </c>
      <c r="E44" s="80">
        <f t="shared" si="5"/>
        <v>2195.29</v>
      </c>
      <c r="F44" s="80">
        <f t="shared" si="2"/>
        <v>3511.46</v>
      </c>
      <c r="G44" s="80">
        <f t="shared" si="1"/>
        <v>524271.56</v>
      </c>
    </row>
    <row r="45" spans="1:7" x14ac:dyDescent="0.35">
      <c r="A45" s="78">
        <f t="shared" si="3"/>
        <v>44927</v>
      </c>
      <c r="B45" s="79">
        <v>29</v>
      </c>
      <c r="C45" s="74">
        <f t="shared" si="4"/>
        <v>524271.56</v>
      </c>
      <c r="D45" s="80">
        <f t="shared" si="0"/>
        <v>1310.68</v>
      </c>
      <c r="E45" s="80">
        <f t="shared" si="5"/>
        <v>2200.7799999999997</v>
      </c>
      <c r="F45" s="80">
        <f t="shared" si="2"/>
        <v>3511.46</v>
      </c>
      <c r="G45" s="80">
        <f t="shared" si="1"/>
        <v>522070.77999999997</v>
      </c>
    </row>
    <row r="46" spans="1:7" x14ac:dyDescent="0.35">
      <c r="A46" s="78">
        <f t="shared" si="3"/>
        <v>44958</v>
      </c>
      <c r="B46" s="79">
        <v>30</v>
      </c>
      <c r="C46" s="74">
        <f t="shared" si="4"/>
        <v>522070.77999999997</v>
      </c>
      <c r="D46" s="80">
        <f t="shared" si="0"/>
        <v>1305.18</v>
      </c>
      <c r="E46" s="80">
        <f t="shared" si="5"/>
        <v>2206.2799999999997</v>
      </c>
      <c r="F46" s="80">
        <f t="shared" si="2"/>
        <v>3511.46</v>
      </c>
      <c r="G46" s="80">
        <f t="shared" si="1"/>
        <v>519864.49999999994</v>
      </c>
    </row>
    <row r="47" spans="1:7" x14ac:dyDescent="0.35">
      <c r="A47" s="78">
        <f t="shared" si="3"/>
        <v>44986</v>
      </c>
      <c r="B47" s="79">
        <v>31</v>
      </c>
      <c r="C47" s="74">
        <f t="shared" si="4"/>
        <v>519864.49999999994</v>
      </c>
      <c r="D47" s="80">
        <f t="shared" si="0"/>
        <v>1299.6600000000001</v>
      </c>
      <c r="E47" s="80">
        <f t="shared" si="5"/>
        <v>2211.8000000000002</v>
      </c>
      <c r="F47" s="80">
        <f t="shared" si="2"/>
        <v>3511.46</v>
      </c>
      <c r="G47" s="80">
        <f t="shared" si="1"/>
        <v>517652.69999999995</v>
      </c>
    </row>
    <row r="48" spans="1:7" x14ac:dyDescent="0.35">
      <c r="A48" s="78">
        <f t="shared" si="3"/>
        <v>45017</v>
      </c>
      <c r="B48" s="79">
        <v>32</v>
      </c>
      <c r="C48" s="74">
        <f t="shared" si="4"/>
        <v>517652.69999999995</v>
      </c>
      <c r="D48" s="80">
        <f t="shared" si="0"/>
        <v>1294.1300000000001</v>
      </c>
      <c r="E48" s="80">
        <f t="shared" si="5"/>
        <v>2217.33</v>
      </c>
      <c r="F48" s="80">
        <f t="shared" si="2"/>
        <v>3511.46</v>
      </c>
      <c r="G48" s="80">
        <f t="shared" si="1"/>
        <v>515435.36999999994</v>
      </c>
    </row>
    <row r="49" spans="1:7" x14ac:dyDescent="0.35">
      <c r="A49" s="78">
        <f t="shared" si="3"/>
        <v>45047</v>
      </c>
      <c r="B49" s="79">
        <v>33</v>
      </c>
      <c r="C49" s="74">
        <f t="shared" si="4"/>
        <v>515435.36999999994</v>
      </c>
      <c r="D49" s="80">
        <f t="shared" si="0"/>
        <v>1288.5899999999999</v>
      </c>
      <c r="E49" s="80">
        <f t="shared" si="5"/>
        <v>2222.87</v>
      </c>
      <c r="F49" s="80">
        <f t="shared" si="2"/>
        <v>3511.46</v>
      </c>
      <c r="G49" s="80">
        <f t="shared" si="1"/>
        <v>513212.49999999994</v>
      </c>
    </row>
    <row r="50" spans="1:7" x14ac:dyDescent="0.35">
      <c r="A50" s="78">
        <f t="shared" si="3"/>
        <v>45078</v>
      </c>
      <c r="B50" s="79">
        <v>34</v>
      </c>
      <c r="C50" s="74">
        <f t="shared" si="4"/>
        <v>513212.49999999994</v>
      </c>
      <c r="D50" s="80">
        <f t="shared" si="0"/>
        <v>1283.03</v>
      </c>
      <c r="E50" s="80">
        <f t="shared" si="5"/>
        <v>2228.4300000000003</v>
      </c>
      <c r="F50" s="80">
        <f t="shared" si="2"/>
        <v>3511.46</v>
      </c>
      <c r="G50" s="80">
        <f t="shared" si="1"/>
        <v>510984.06999999995</v>
      </c>
    </row>
    <row r="51" spans="1:7" x14ac:dyDescent="0.35">
      <c r="A51" s="78">
        <f t="shared" si="3"/>
        <v>45108</v>
      </c>
      <c r="B51" s="79">
        <v>35</v>
      </c>
      <c r="C51" s="74">
        <f t="shared" si="4"/>
        <v>510984.06999999995</v>
      </c>
      <c r="D51" s="80">
        <f t="shared" si="0"/>
        <v>1277.46</v>
      </c>
      <c r="E51" s="80">
        <f t="shared" si="5"/>
        <v>2234</v>
      </c>
      <c r="F51" s="80">
        <f t="shared" si="2"/>
        <v>3511.46</v>
      </c>
      <c r="G51" s="80">
        <f t="shared" si="1"/>
        <v>508750.06999999995</v>
      </c>
    </row>
    <row r="52" spans="1:7" x14ac:dyDescent="0.35">
      <c r="A52" s="78">
        <f t="shared" si="3"/>
        <v>45139</v>
      </c>
      <c r="B52" s="79">
        <v>36</v>
      </c>
      <c r="C52" s="74">
        <f t="shared" si="4"/>
        <v>508750.06999999995</v>
      </c>
      <c r="D52" s="80">
        <f t="shared" si="0"/>
        <v>1271.8800000000001</v>
      </c>
      <c r="E52" s="80">
        <f t="shared" si="5"/>
        <v>2239.58</v>
      </c>
      <c r="F52" s="80">
        <f t="shared" si="2"/>
        <v>3511.46</v>
      </c>
      <c r="G52" s="80">
        <f t="shared" si="1"/>
        <v>506510.48999999993</v>
      </c>
    </row>
    <row r="53" spans="1:7" x14ac:dyDescent="0.35">
      <c r="A53" s="78">
        <f t="shared" si="3"/>
        <v>45170</v>
      </c>
      <c r="B53" s="79">
        <v>37</v>
      </c>
      <c r="C53" s="74">
        <f t="shared" si="4"/>
        <v>506510.48999999993</v>
      </c>
      <c r="D53" s="80">
        <f t="shared" si="0"/>
        <v>1266.28</v>
      </c>
      <c r="E53" s="80">
        <f t="shared" si="5"/>
        <v>2245.1800000000003</v>
      </c>
      <c r="F53" s="80">
        <f t="shared" si="2"/>
        <v>3511.46</v>
      </c>
      <c r="G53" s="80">
        <f t="shared" si="1"/>
        <v>504265.30999999994</v>
      </c>
    </row>
    <row r="54" spans="1:7" x14ac:dyDescent="0.35">
      <c r="A54" s="78">
        <f t="shared" si="3"/>
        <v>45200</v>
      </c>
      <c r="B54" s="79">
        <v>38</v>
      </c>
      <c r="C54" s="74">
        <f t="shared" si="4"/>
        <v>504265.30999999994</v>
      </c>
      <c r="D54" s="80">
        <f t="shared" si="0"/>
        <v>1260.6600000000001</v>
      </c>
      <c r="E54" s="80">
        <f t="shared" si="5"/>
        <v>2250.8000000000002</v>
      </c>
      <c r="F54" s="80">
        <f t="shared" si="2"/>
        <v>3511.46</v>
      </c>
      <c r="G54" s="80">
        <f t="shared" si="1"/>
        <v>502014.50999999995</v>
      </c>
    </row>
    <row r="55" spans="1:7" x14ac:dyDescent="0.35">
      <c r="A55" s="78">
        <f t="shared" si="3"/>
        <v>45231</v>
      </c>
      <c r="B55" s="79">
        <v>39</v>
      </c>
      <c r="C55" s="74">
        <f t="shared" si="4"/>
        <v>502014.50999999995</v>
      </c>
      <c r="D55" s="80">
        <f t="shared" si="0"/>
        <v>1255.04</v>
      </c>
      <c r="E55" s="80">
        <f t="shared" si="5"/>
        <v>2256.42</v>
      </c>
      <c r="F55" s="80">
        <f t="shared" si="2"/>
        <v>3511.46</v>
      </c>
      <c r="G55" s="80">
        <f t="shared" si="1"/>
        <v>499758.08999999997</v>
      </c>
    </row>
    <row r="56" spans="1:7" x14ac:dyDescent="0.35">
      <c r="A56" s="78">
        <f t="shared" si="3"/>
        <v>45261</v>
      </c>
      <c r="B56" s="79">
        <v>40</v>
      </c>
      <c r="C56" s="74">
        <f t="shared" si="4"/>
        <v>499758.08999999997</v>
      </c>
      <c r="D56" s="80">
        <f t="shared" si="0"/>
        <v>1249.4000000000001</v>
      </c>
      <c r="E56" s="80">
        <f t="shared" si="5"/>
        <v>2262.06</v>
      </c>
      <c r="F56" s="80">
        <f t="shared" si="2"/>
        <v>3511.46</v>
      </c>
      <c r="G56" s="80">
        <f t="shared" si="1"/>
        <v>497496.02999999997</v>
      </c>
    </row>
    <row r="57" spans="1:7" x14ac:dyDescent="0.35">
      <c r="A57" s="78">
        <f t="shared" si="3"/>
        <v>45292</v>
      </c>
      <c r="B57" s="79">
        <v>41</v>
      </c>
      <c r="C57" s="74">
        <f t="shared" si="4"/>
        <v>497496.02999999997</v>
      </c>
      <c r="D57" s="80">
        <f t="shared" si="0"/>
        <v>1243.74</v>
      </c>
      <c r="E57" s="80">
        <f t="shared" si="5"/>
        <v>2267.7200000000003</v>
      </c>
      <c r="F57" s="80">
        <f t="shared" si="2"/>
        <v>3511.46</v>
      </c>
      <c r="G57" s="80">
        <f t="shared" si="1"/>
        <v>495228.31</v>
      </c>
    </row>
    <row r="58" spans="1:7" x14ac:dyDescent="0.35">
      <c r="A58" s="78">
        <f t="shared" si="3"/>
        <v>45323</v>
      </c>
      <c r="B58" s="79">
        <v>42</v>
      </c>
      <c r="C58" s="74">
        <f t="shared" si="4"/>
        <v>495228.31</v>
      </c>
      <c r="D58" s="80">
        <f t="shared" si="0"/>
        <v>1238.07</v>
      </c>
      <c r="E58" s="80">
        <f t="shared" si="5"/>
        <v>2273.3900000000003</v>
      </c>
      <c r="F58" s="80">
        <f t="shared" si="2"/>
        <v>3511.46</v>
      </c>
      <c r="G58" s="80">
        <f t="shared" si="1"/>
        <v>492954.92</v>
      </c>
    </row>
    <row r="59" spans="1:7" x14ac:dyDescent="0.35">
      <c r="A59" s="78">
        <f t="shared" si="3"/>
        <v>45352</v>
      </c>
      <c r="B59" s="79">
        <v>43</v>
      </c>
      <c r="C59" s="74">
        <f t="shared" si="4"/>
        <v>492954.92</v>
      </c>
      <c r="D59" s="80">
        <f t="shared" si="0"/>
        <v>1232.3900000000001</v>
      </c>
      <c r="E59" s="80">
        <f t="shared" si="5"/>
        <v>2279.0699999999997</v>
      </c>
      <c r="F59" s="80">
        <f t="shared" si="2"/>
        <v>3511.46</v>
      </c>
      <c r="G59" s="80">
        <f t="shared" si="1"/>
        <v>490675.85</v>
      </c>
    </row>
    <row r="60" spans="1:7" x14ac:dyDescent="0.35">
      <c r="A60" s="78">
        <f t="shared" si="3"/>
        <v>45383</v>
      </c>
      <c r="B60" s="79">
        <v>44</v>
      </c>
      <c r="C60" s="74">
        <f t="shared" si="4"/>
        <v>490675.85</v>
      </c>
      <c r="D60" s="80">
        <f t="shared" si="0"/>
        <v>1226.69</v>
      </c>
      <c r="E60" s="80">
        <f t="shared" si="5"/>
        <v>2284.77</v>
      </c>
      <c r="F60" s="80">
        <f t="shared" si="2"/>
        <v>3511.46</v>
      </c>
      <c r="G60" s="80">
        <f t="shared" si="1"/>
        <v>488391.07999999996</v>
      </c>
    </row>
    <row r="61" spans="1:7" x14ac:dyDescent="0.35">
      <c r="A61" s="78">
        <f t="shared" si="3"/>
        <v>45413</v>
      </c>
      <c r="B61" s="79">
        <v>45</v>
      </c>
      <c r="C61" s="74">
        <f t="shared" si="4"/>
        <v>488391.07999999996</v>
      </c>
      <c r="D61" s="80">
        <f t="shared" si="0"/>
        <v>1220.98</v>
      </c>
      <c r="E61" s="80">
        <f t="shared" si="5"/>
        <v>2290.48</v>
      </c>
      <c r="F61" s="80">
        <f t="shared" si="2"/>
        <v>3511.46</v>
      </c>
      <c r="G61" s="80">
        <f t="shared" si="1"/>
        <v>486100.6</v>
      </c>
    </row>
    <row r="62" spans="1:7" x14ac:dyDescent="0.35">
      <c r="A62" s="78">
        <f t="shared" si="3"/>
        <v>45444</v>
      </c>
      <c r="B62" s="79">
        <v>46</v>
      </c>
      <c r="C62" s="74">
        <f t="shared" si="4"/>
        <v>486100.6</v>
      </c>
      <c r="D62" s="80">
        <f t="shared" si="0"/>
        <v>1215.25</v>
      </c>
      <c r="E62" s="80">
        <f t="shared" si="5"/>
        <v>2296.21</v>
      </c>
      <c r="F62" s="80">
        <f t="shared" si="2"/>
        <v>3511.46</v>
      </c>
      <c r="G62" s="80">
        <f t="shared" si="1"/>
        <v>483804.38999999996</v>
      </c>
    </row>
    <row r="63" spans="1:7" x14ac:dyDescent="0.35">
      <c r="A63" s="78">
        <f t="shared" si="3"/>
        <v>45474</v>
      </c>
      <c r="B63" s="79">
        <v>47</v>
      </c>
      <c r="C63" s="74">
        <f t="shared" si="4"/>
        <v>483804.38999999996</v>
      </c>
      <c r="D63" s="80">
        <f t="shared" si="0"/>
        <v>1209.51</v>
      </c>
      <c r="E63" s="80">
        <f t="shared" si="5"/>
        <v>2301.9499999999998</v>
      </c>
      <c r="F63" s="80">
        <f t="shared" si="2"/>
        <v>3511.46</v>
      </c>
      <c r="G63" s="80">
        <f t="shared" si="1"/>
        <v>481502.43999999994</v>
      </c>
    </row>
    <row r="64" spans="1:7" x14ac:dyDescent="0.35">
      <c r="A64" s="78">
        <f t="shared" si="3"/>
        <v>45505</v>
      </c>
      <c r="B64" s="79">
        <v>48</v>
      </c>
      <c r="C64" s="74">
        <f t="shared" si="4"/>
        <v>481502.43999999994</v>
      </c>
      <c r="D64" s="80">
        <f t="shared" si="0"/>
        <v>1203.76</v>
      </c>
      <c r="E64" s="80">
        <f t="shared" si="5"/>
        <v>2307.6999999999998</v>
      </c>
      <c r="F64" s="80">
        <f t="shared" si="2"/>
        <v>3511.46</v>
      </c>
      <c r="G64" s="80">
        <f t="shared" si="1"/>
        <v>479194.73999999993</v>
      </c>
    </row>
    <row r="65" spans="1:7" x14ac:dyDescent="0.35">
      <c r="A65" s="78">
        <f t="shared" si="3"/>
        <v>45536</v>
      </c>
      <c r="B65" s="79">
        <v>49</v>
      </c>
      <c r="C65" s="74">
        <f t="shared" si="4"/>
        <v>479194.73999999993</v>
      </c>
      <c r="D65" s="80">
        <f t="shared" si="0"/>
        <v>1197.99</v>
      </c>
      <c r="E65" s="80">
        <f t="shared" si="5"/>
        <v>2313.4700000000003</v>
      </c>
      <c r="F65" s="80">
        <f t="shared" si="2"/>
        <v>3511.46</v>
      </c>
      <c r="G65" s="80">
        <f t="shared" si="1"/>
        <v>476881.26999999996</v>
      </c>
    </row>
    <row r="66" spans="1:7" x14ac:dyDescent="0.35">
      <c r="A66" s="78">
        <f t="shared" si="3"/>
        <v>45566</v>
      </c>
      <c r="B66" s="79">
        <v>50</v>
      </c>
      <c r="C66" s="74">
        <f t="shared" si="4"/>
        <v>476881.26999999996</v>
      </c>
      <c r="D66" s="80">
        <f t="shared" si="0"/>
        <v>1192.2</v>
      </c>
      <c r="E66" s="80">
        <f t="shared" si="5"/>
        <v>2319.2600000000002</v>
      </c>
      <c r="F66" s="80">
        <f t="shared" si="2"/>
        <v>3511.46</v>
      </c>
      <c r="G66" s="80">
        <f t="shared" si="1"/>
        <v>474562.00999999995</v>
      </c>
    </row>
    <row r="67" spans="1:7" x14ac:dyDescent="0.35">
      <c r="A67" s="78">
        <f t="shared" si="3"/>
        <v>45597</v>
      </c>
      <c r="B67" s="79">
        <v>51</v>
      </c>
      <c r="C67" s="74">
        <f t="shared" si="4"/>
        <v>474562.00999999995</v>
      </c>
      <c r="D67" s="80">
        <f t="shared" si="0"/>
        <v>1186.4100000000001</v>
      </c>
      <c r="E67" s="80">
        <f t="shared" si="5"/>
        <v>2325.0500000000002</v>
      </c>
      <c r="F67" s="80">
        <f t="shared" si="2"/>
        <v>3511.46</v>
      </c>
      <c r="G67" s="80">
        <f t="shared" si="1"/>
        <v>472236.95999999996</v>
      </c>
    </row>
    <row r="68" spans="1:7" x14ac:dyDescent="0.35">
      <c r="A68" s="78">
        <f t="shared" si="3"/>
        <v>45627</v>
      </c>
      <c r="B68" s="79">
        <v>52</v>
      </c>
      <c r="C68" s="74">
        <f t="shared" si="4"/>
        <v>472236.95999999996</v>
      </c>
      <c r="D68" s="80">
        <f t="shared" si="0"/>
        <v>1180.5899999999999</v>
      </c>
      <c r="E68" s="80">
        <f t="shared" si="5"/>
        <v>2330.87</v>
      </c>
      <c r="F68" s="80">
        <f t="shared" si="2"/>
        <v>3511.46</v>
      </c>
      <c r="G68" s="80">
        <f t="shared" si="1"/>
        <v>469906.08999999997</v>
      </c>
    </row>
    <row r="69" spans="1:7" x14ac:dyDescent="0.35">
      <c r="A69" s="78">
        <f t="shared" si="3"/>
        <v>45658</v>
      </c>
      <c r="B69" s="79">
        <v>53</v>
      </c>
      <c r="C69" s="74">
        <f t="shared" si="4"/>
        <v>469906.08999999997</v>
      </c>
      <c r="D69" s="80">
        <f t="shared" si="0"/>
        <v>1174.77</v>
      </c>
      <c r="E69" s="80">
        <f t="shared" si="5"/>
        <v>2336.69</v>
      </c>
      <c r="F69" s="80">
        <f t="shared" si="2"/>
        <v>3511.46</v>
      </c>
      <c r="G69" s="80">
        <f t="shared" si="1"/>
        <v>467569.39999999997</v>
      </c>
    </row>
    <row r="70" spans="1:7" x14ac:dyDescent="0.35">
      <c r="A70" s="78">
        <f t="shared" si="3"/>
        <v>45689</v>
      </c>
      <c r="B70" s="79">
        <v>54</v>
      </c>
      <c r="C70" s="74">
        <f t="shared" si="4"/>
        <v>467569.39999999997</v>
      </c>
      <c r="D70" s="80">
        <f t="shared" si="0"/>
        <v>1168.92</v>
      </c>
      <c r="E70" s="80">
        <f t="shared" si="5"/>
        <v>2342.54</v>
      </c>
      <c r="F70" s="80">
        <f t="shared" si="2"/>
        <v>3511.46</v>
      </c>
      <c r="G70" s="80">
        <f t="shared" si="1"/>
        <v>465226.86</v>
      </c>
    </row>
    <row r="71" spans="1:7" x14ac:dyDescent="0.35">
      <c r="A71" s="78">
        <f t="shared" si="3"/>
        <v>45717</v>
      </c>
      <c r="B71" s="79">
        <v>55</v>
      </c>
      <c r="C71" s="74">
        <f t="shared" si="4"/>
        <v>465226.86</v>
      </c>
      <c r="D71" s="80">
        <f t="shared" si="0"/>
        <v>1163.07</v>
      </c>
      <c r="E71" s="80">
        <f t="shared" si="5"/>
        <v>2348.3900000000003</v>
      </c>
      <c r="F71" s="80">
        <f t="shared" si="2"/>
        <v>3511.46</v>
      </c>
      <c r="G71" s="80">
        <f t="shared" si="1"/>
        <v>462878.47</v>
      </c>
    </row>
    <row r="72" spans="1:7" x14ac:dyDescent="0.35">
      <c r="A72" s="78">
        <f t="shared" si="3"/>
        <v>45748</v>
      </c>
      <c r="B72" s="79">
        <v>56</v>
      </c>
      <c r="C72" s="74">
        <f t="shared" si="4"/>
        <v>462878.47</v>
      </c>
      <c r="D72" s="80">
        <f t="shared" si="0"/>
        <v>1157.2</v>
      </c>
      <c r="E72" s="80">
        <f t="shared" si="5"/>
        <v>2354.2600000000002</v>
      </c>
      <c r="F72" s="80">
        <f t="shared" si="2"/>
        <v>3511.46</v>
      </c>
      <c r="G72" s="80">
        <f t="shared" si="1"/>
        <v>460524.20999999996</v>
      </c>
    </row>
    <row r="73" spans="1:7" x14ac:dyDescent="0.35">
      <c r="A73" s="78">
        <f t="shared" si="3"/>
        <v>45778</v>
      </c>
      <c r="B73" s="79">
        <v>57</v>
      </c>
      <c r="C73" s="74">
        <f t="shared" si="4"/>
        <v>460524.20999999996</v>
      </c>
      <c r="D73" s="80">
        <f t="shared" si="0"/>
        <v>1151.31</v>
      </c>
      <c r="E73" s="80">
        <f t="shared" si="5"/>
        <v>2360.15</v>
      </c>
      <c r="F73" s="80">
        <f t="shared" si="2"/>
        <v>3511.46</v>
      </c>
      <c r="G73" s="80">
        <f t="shared" si="1"/>
        <v>458164.05999999994</v>
      </c>
    </row>
    <row r="74" spans="1:7" x14ac:dyDescent="0.35">
      <c r="A74" s="78">
        <f t="shared" si="3"/>
        <v>45809</v>
      </c>
      <c r="B74" s="79">
        <v>58</v>
      </c>
      <c r="C74" s="74">
        <f t="shared" si="4"/>
        <v>458164.05999999994</v>
      </c>
      <c r="D74" s="80">
        <f t="shared" si="0"/>
        <v>1145.4100000000001</v>
      </c>
      <c r="E74" s="80">
        <f t="shared" si="5"/>
        <v>2366.0500000000002</v>
      </c>
      <c r="F74" s="80">
        <f t="shared" si="2"/>
        <v>3511.46</v>
      </c>
      <c r="G74" s="80">
        <f t="shared" si="1"/>
        <v>455798.00999999995</v>
      </c>
    </row>
    <row r="75" spans="1:7" x14ac:dyDescent="0.35">
      <c r="A75" s="78">
        <f t="shared" si="3"/>
        <v>45839</v>
      </c>
      <c r="B75" s="79">
        <v>59</v>
      </c>
      <c r="C75" s="74">
        <f t="shared" si="4"/>
        <v>455798.00999999995</v>
      </c>
      <c r="D75" s="80">
        <f t="shared" si="0"/>
        <v>1139.5</v>
      </c>
      <c r="E75" s="80">
        <f t="shared" si="5"/>
        <v>2371.96</v>
      </c>
      <c r="F75" s="80">
        <f t="shared" si="2"/>
        <v>3511.46</v>
      </c>
      <c r="G75" s="80">
        <f t="shared" si="1"/>
        <v>453426.04999999993</v>
      </c>
    </row>
    <row r="76" spans="1:7" x14ac:dyDescent="0.35">
      <c r="A76" s="78">
        <f t="shared" si="3"/>
        <v>45870</v>
      </c>
      <c r="B76" s="79">
        <v>60</v>
      </c>
      <c r="C76" s="74">
        <f>G75</f>
        <v>453426.04999999993</v>
      </c>
      <c r="D76" s="80">
        <f>ROUND(C76*$E$13/12,2)</f>
        <v>1133.57</v>
      </c>
      <c r="E76" s="80">
        <f>F76-D76</f>
        <v>2377.8900000000003</v>
      </c>
      <c r="F76" s="80">
        <f t="shared" si="2"/>
        <v>3511.46</v>
      </c>
      <c r="G76" s="80">
        <f>C76-E76</f>
        <v>451048.15999999992</v>
      </c>
    </row>
    <row r="77" spans="1:7" x14ac:dyDescent="0.35">
      <c r="A77" s="78">
        <f t="shared" si="3"/>
        <v>45901</v>
      </c>
      <c r="B77" s="79">
        <v>61</v>
      </c>
      <c r="C77" s="74">
        <f t="shared" ref="C77:C136" si="6">G76</f>
        <v>451048.15999999992</v>
      </c>
      <c r="D77" s="80">
        <f t="shared" ref="D77:D136" si="7">ROUND(C77*$E$13/12,2)</f>
        <v>1127.6199999999999</v>
      </c>
      <c r="E77" s="80">
        <f t="shared" ref="E77:E136" si="8">F77-D77</f>
        <v>2383.84</v>
      </c>
      <c r="F77" s="80">
        <f t="shared" si="2"/>
        <v>3511.46</v>
      </c>
      <c r="G77" s="80">
        <f t="shared" ref="G77:G136" si="9">C77-E77</f>
        <v>448664.31999999989</v>
      </c>
    </row>
    <row r="78" spans="1:7" x14ac:dyDescent="0.35">
      <c r="A78" s="78">
        <f t="shared" si="3"/>
        <v>45931</v>
      </c>
      <c r="B78" s="79">
        <v>62</v>
      </c>
      <c r="C78" s="74">
        <f t="shared" si="6"/>
        <v>448664.31999999989</v>
      </c>
      <c r="D78" s="80">
        <f t="shared" si="7"/>
        <v>1121.6600000000001</v>
      </c>
      <c r="E78" s="80">
        <f t="shared" si="8"/>
        <v>2389.8000000000002</v>
      </c>
      <c r="F78" s="80">
        <f t="shared" si="2"/>
        <v>3511.46</v>
      </c>
      <c r="G78" s="80">
        <f t="shared" si="9"/>
        <v>446274.5199999999</v>
      </c>
    </row>
    <row r="79" spans="1:7" x14ac:dyDescent="0.35">
      <c r="A79" s="78">
        <f t="shared" si="3"/>
        <v>45962</v>
      </c>
      <c r="B79" s="79">
        <v>63</v>
      </c>
      <c r="C79" s="74">
        <f t="shared" si="6"/>
        <v>446274.5199999999</v>
      </c>
      <c r="D79" s="80">
        <f t="shared" si="7"/>
        <v>1115.69</v>
      </c>
      <c r="E79" s="80">
        <f t="shared" si="8"/>
        <v>2395.77</v>
      </c>
      <c r="F79" s="80">
        <f t="shared" si="2"/>
        <v>3511.46</v>
      </c>
      <c r="G79" s="80">
        <f t="shared" si="9"/>
        <v>443878.74999999988</v>
      </c>
    </row>
    <row r="80" spans="1:7" x14ac:dyDescent="0.35">
      <c r="A80" s="78">
        <f t="shared" si="3"/>
        <v>45992</v>
      </c>
      <c r="B80" s="79">
        <v>64</v>
      </c>
      <c r="C80" s="74">
        <f t="shared" si="6"/>
        <v>443878.74999999988</v>
      </c>
      <c r="D80" s="80">
        <f t="shared" si="7"/>
        <v>1109.7</v>
      </c>
      <c r="E80" s="80">
        <f t="shared" si="8"/>
        <v>2401.7600000000002</v>
      </c>
      <c r="F80" s="80">
        <f t="shared" si="2"/>
        <v>3511.46</v>
      </c>
      <c r="G80" s="80">
        <f t="shared" si="9"/>
        <v>441476.98999999987</v>
      </c>
    </row>
    <row r="81" spans="1:7" x14ac:dyDescent="0.35">
      <c r="A81" s="78">
        <f t="shared" si="3"/>
        <v>46023</v>
      </c>
      <c r="B81" s="79">
        <v>65</v>
      </c>
      <c r="C81" s="74">
        <f t="shared" si="6"/>
        <v>441476.98999999987</v>
      </c>
      <c r="D81" s="80">
        <f t="shared" si="7"/>
        <v>1103.69</v>
      </c>
      <c r="E81" s="80">
        <f t="shared" si="8"/>
        <v>2407.77</v>
      </c>
      <c r="F81" s="80">
        <f t="shared" si="2"/>
        <v>3511.46</v>
      </c>
      <c r="G81" s="80">
        <f t="shared" si="9"/>
        <v>439069.21999999986</v>
      </c>
    </row>
    <row r="82" spans="1:7" x14ac:dyDescent="0.35">
      <c r="A82" s="78">
        <f t="shared" si="3"/>
        <v>46054</v>
      </c>
      <c r="B82" s="79">
        <v>66</v>
      </c>
      <c r="C82" s="74">
        <f t="shared" si="6"/>
        <v>439069.21999999986</v>
      </c>
      <c r="D82" s="80">
        <f t="shared" si="7"/>
        <v>1097.67</v>
      </c>
      <c r="E82" s="80">
        <f t="shared" si="8"/>
        <v>2413.79</v>
      </c>
      <c r="F82" s="80">
        <f t="shared" si="2"/>
        <v>3511.46</v>
      </c>
      <c r="G82" s="80">
        <f t="shared" si="9"/>
        <v>436655.42999999988</v>
      </c>
    </row>
    <row r="83" spans="1:7" x14ac:dyDescent="0.35">
      <c r="A83" s="78">
        <f t="shared" si="3"/>
        <v>46082</v>
      </c>
      <c r="B83" s="79">
        <v>67</v>
      </c>
      <c r="C83" s="74">
        <f t="shared" si="6"/>
        <v>436655.42999999988</v>
      </c>
      <c r="D83" s="80">
        <f t="shared" si="7"/>
        <v>1091.6400000000001</v>
      </c>
      <c r="E83" s="80">
        <f t="shared" si="8"/>
        <v>2419.8199999999997</v>
      </c>
      <c r="F83" s="80">
        <f t="shared" ref="F83:F136" si="10">F82</f>
        <v>3511.46</v>
      </c>
      <c r="G83" s="80">
        <f t="shared" si="9"/>
        <v>434235.60999999987</v>
      </c>
    </row>
    <row r="84" spans="1:7" x14ac:dyDescent="0.35">
      <c r="A84" s="78">
        <f t="shared" ref="A84:A136" si="11">EDATE(A83,1)</f>
        <v>46113</v>
      </c>
      <c r="B84" s="79">
        <v>68</v>
      </c>
      <c r="C84" s="74">
        <f t="shared" si="6"/>
        <v>434235.60999999987</v>
      </c>
      <c r="D84" s="80">
        <f t="shared" si="7"/>
        <v>1085.5899999999999</v>
      </c>
      <c r="E84" s="80">
        <f t="shared" si="8"/>
        <v>2425.87</v>
      </c>
      <c r="F84" s="80">
        <f t="shared" si="10"/>
        <v>3511.46</v>
      </c>
      <c r="G84" s="80">
        <f t="shared" si="9"/>
        <v>431809.73999999987</v>
      </c>
    </row>
    <row r="85" spans="1:7" x14ac:dyDescent="0.35">
      <c r="A85" s="78">
        <f t="shared" si="11"/>
        <v>46143</v>
      </c>
      <c r="B85" s="79">
        <v>69</v>
      </c>
      <c r="C85" s="74">
        <f t="shared" si="6"/>
        <v>431809.73999999987</v>
      </c>
      <c r="D85" s="80">
        <f t="shared" si="7"/>
        <v>1079.52</v>
      </c>
      <c r="E85" s="80">
        <f t="shared" si="8"/>
        <v>2431.94</v>
      </c>
      <c r="F85" s="80">
        <f t="shared" si="10"/>
        <v>3511.46</v>
      </c>
      <c r="G85" s="80">
        <f t="shared" si="9"/>
        <v>429377.79999999987</v>
      </c>
    </row>
    <row r="86" spans="1:7" x14ac:dyDescent="0.35">
      <c r="A86" s="78">
        <f t="shared" si="11"/>
        <v>46174</v>
      </c>
      <c r="B86" s="79">
        <v>70</v>
      </c>
      <c r="C86" s="74">
        <f t="shared" si="6"/>
        <v>429377.79999999987</v>
      </c>
      <c r="D86" s="80">
        <f t="shared" si="7"/>
        <v>1073.44</v>
      </c>
      <c r="E86" s="80">
        <f t="shared" si="8"/>
        <v>2438.02</v>
      </c>
      <c r="F86" s="80">
        <f t="shared" si="10"/>
        <v>3511.46</v>
      </c>
      <c r="G86" s="80">
        <f t="shared" si="9"/>
        <v>426939.77999999985</v>
      </c>
    </row>
    <row r="87" spans="1:7" x14ac:dyDescent="0.35">
      <c r="A87" s="78">
        <f t="shared" si="11"/>
        <v>46204</v>
      </c>
      <c r="B87" s="79">
        <v>71</v>
      </c>
      <c r="C87" s="74">
        <f t="shared" si="6"/>
        <v>426939.77999999985</v>
      </c>
      <c r="D87" s="80">
        <f t="shared" si="7"/>
        <v>1067.3499999999999</v>
      </c>
      <c r="E87" s="80">
        <f t="shared" si="8"/>
        <v>2444.11</v>
      </c>
      <c r="F87" s="80">
        <f t="shared" si="10"/>
        <v>3511.46</v>
      </c>
      <c r="G87" s="80">
        <f t="shared" si="9"/>
        <v>424495.66999999987</v>
      </c>
    </row>
    <row r="88" spans="1:7" x14ac:dyDescent="0.35">
      <c r="A88" s="78">
        <f t="shared" si="11"/>
        <v>46235</v>
      </c>
      <c r="B88" s="79">
        <v>72</v>
      </c>
      <c r="C88" s="74">
        <f t="shared" si="6"/>
        <v>424495.66999999987</v>
      </c>
      <c r="D88" s="80">
        <f t="shared" si="7"/>
        <v>1061.24</v>
      </c>
      <c r="E88" s="80">
        <f t="shared" si="8"/>
        <v>2450.2200000000003</v>
      </c>
      <c r="F88" s="80">
        <f t="shared" si="10"/>
        <v>3511.46</v>
      </c>
      <c r="G88" s="80">
        <f t="shared" si="9"/>
        <v>422045.4499999999</v>
      </c>
    </row>
    <row r="89" spans="1:7" x14ac:dyDescent="0.35">
      <c r="A89" s="78">
        <f t="shared" si="11"/>
        <v>46266</v>
      </c>
      <c r="B89" s="79">
        <v>73</v>
      </c>
      <c r="C89" s="74">
        <f t="shared" si="6"/>
        <v>422045.4499999999</v>
      </c>
      <c r="D89" s="80">
        <f t="shared" si="7"/>
        <v>1055.1099999999999</v>
      </c>
      <c r="E89" s="80">
        <f t="shared" si="8"/>
        <v>2456.3500000000004</v>
      </c>
      <c r="F89" s="80">
        <f t="shared" si="10"/>
        <v>3511.46</v>
      </c>
      <c r="G89" s="80">
        <f t="shared" si="9"/>
        <v>419589.09999999992</v>
      </c>
    </row>
    <row r="90" spans="1:7" x14ac:dyDescent="0.35">
      <c r="A90" s="78">
        <f t="shared" si="11"/>
        <v>46296</v>
      </c>
      <c r="B90" s="79">
        <v>74</v>
      </c>
      <c r="C90" s="74">
        <f t="shared" si="6"/>
        <v>419589.09999999992</v>
      </c>
      <c r="D90" s="80">
        <f t="shared" si="7"/>
        <v>1048.97</v>
      </c>
      <c r="E90" s="80">
        <f t="shared" si="8"/>
        <v>2462.4899999999998</v>
      </c>
      <c r="F90" s="80">
        <f t="shared" si="10"/>
        <v>3511.46</v>
      </c>
      <c r="G90" s="80">
        <f t="shared" si="9"/>
        <v>417126.60999999993</v>
      </c>
    </row>
    <row r="91" spans="1:7" x14ac:dyDescent="0.35">
      <c r="A91" s="78">
        <f t="shared" si="11"/>
        <v>46327</v>
      </c>
      <c r="B91" s="79">
        <v>75</v>
      </c>
      <c r="C91" s="74">
        <f t="shared" si="6"/>
        <v>417126.60999999993</v>
      </c>
      <c r="D91" s="80">
        <f t="shared" si="7"/>
        <v>1042.82</v>
      </c>
      <c r="E91" s="80">
        <f t="shared" si="8"/>
        <v>2468.6400000000003</v>
      </c>
      <c r="F91" s="80">
        <f t="shared" si="10"/>
        <v>3511.46</v>
      </c>
      <c r="G91" s="80">
        <f t="shared" si="9"/>
        <v>414657.96999999991</v>
      </c>
    </row>
    <row r="92" spans="1:7" x14ac:dyDescent="0.35">
      <c r="A92" s="78">
        <f t="shared" si="11"/>
        <v>46357</v>
      </c>
      <c r="B92" s="79">
        <v>76</v>
      </c>
      <c r="C92" s="74">
        <f t="shared" si="6"/>
        <v>414657.96999999991</v>
      </c>
      <c r="D92" s="80">
        <f t="shared" si="7"/>
        <v>1036.6400000000001</v>
      </c>
      <c r="E92" s="80">
        <f t="shared" si="8"/>
        <v>2474.8199999999997</v>
      </c>
      <c r="F92" s="80">
        <f t="shared" si="10"/>
        <v>3511.46</v>
      </c>
      <c r="G92" s="80">
        <f t="shared" si="9"/>
        <v>412183.14999999991</v>
      </c>
    </row>
    <row r="93" spans="1:7" x14ac:dyDescent="0.35">
      <c r="A93" s="78">
        <f t="shared" si="11"/>
        <v>46388</v>
      </c>
      <c r="B93" s="79">
        <v>77</v>
      </c>
      <c r="C93" s="74">
        <f t="shared" si="6"/>
        <v>412183.14999999991</v>
      </c>
      <c r="D93" s="80">
        <f t="shared" si="7"/>
        <v>1030.46</v>
      </c>
      <c r="E93" s="80">
        <f t="shared" si="8"/>
        <v>2481</v>
      </c>
      <c r="F93" s="80">
        <f t="shared" si="10"/>
        <v>3511.46</v>
      </c>
      <c r="G93" s="80">
        <f t="shared" si="9"/>
        <v>409702.14999999991</v>
      </c>
    </row>
    <row r="94" spans="1:7" x14ac:dyDescent="0.35">
      <c r="A94" s="78">
        <f t="shared" si="11"/>
        <v>46419</v>
      </c>
      <c r="B94" s="79">
        <v>78</v>
      </c>
      <c r="C94" s="74">
        <f t="shared" si="6"/>
        <v>409702.14999999991</v>
      </c>
      <c r="D94" s="80">
        <f t="shared" si="7"/>
        <v>1024.26</v>
      </c>
      <c r="E94" s="80">
        <f t="shared" si="8"/>
        <v>2487.1999999999998</v>
      </c>
      <c r="F94" s="80">
        <f t="shared" si="10"/>
        <v>3511.46</v>
      </c>
      <c r="G94" s="80">
        <f t="shared" si="9"/>
        <v>407214.9499999999</v>
      </c>
    </row>
    <row r="95" spans="1:7" x14ac:dyDescent="0.35">
      <c r="A95" s="78">
        <f t="shared" si="11"/>
        <v>46447</v>
      </c>
      <c r="B95" s="79">
        <v>79</v>
      </c>
      <c r="C95" s="74">
        <f t="shared" si="6"/>
        <v>407214.9499999999</v>
      </c>
      <c r="D95" s="80">
        <f t="shared" si="7"/>
        <v>1018.04</v>
      </c>
      <c r="E95" s="80">
        <f t="shared" si="8"/>
        <v>2493.42</v>
      </c>
      <c r="F95" s="80">
        <f t="shared" si="10"/>
        <v>3511.46</v>
      </c>
      <c r="G95" s="80">
        <f t="shared" si="9"/>
        <v>404721.52999999991</v>
      </c>
    </row>
    <row r="96" spans="1:7" x14ac:dyDescent="0.35">
      <c r="A96" s="78">
        <f t="shared" si="11"/>
        <v>46478</v>
      </c>
      <c r="B96" s="79">
        <v>80</v>
      </c>
      <c r="C96" s="74">
        <f t="shared" si="6"/>
        <v>404721.52999999991</v>
      </c>
      <c r="D96" s="80">
        <f t="shared" si="7"/>
        <v>1011.8</v>
      </c>
      <c r="E96" s="80">
        <f t="shared" si="8"/>
        <v>2499.66</v>
      </c>
      <c r="F96" s="80">
        <f t="shared" si="10"/>
        <v>3511.46</v>
      </c>
      <c r="G96" s="80">
        <f t="shared" si="9"/>
        <v>402221.86999999994</v>
      </c>
    </row>
    <row r="97" spans="1:7" x14ac:dyDescent="0.35">
      <c r="A97" s="78">
        <f t="shared" si="11"/>
        <v>46508</v>
      </c>
      <c r="B97" s="79">
        <v>81</v>
      </c>
      <c r="C97" s="74">
        <f t="shared" si="6"/>
        <v>402221.86999999994</v>
      </c>
      <c r="D97" s="80">
        <f t="shared" si="7"/>
        <v>1005.55</v>
      </c>
      <c r="E97" s="80">
        <f t="shared" si="8"/>
        <v>2505.91</v>
      </c>
      <c r="F97" s="80">
        <f t="shared" si="10"/>
        <v>3511.46</v>
      </c>
      <c r="G97" s="80">
        <f t="shared" si="9"/>
        <v>399715.95999999996</v>
      </c>
    </row>
    <row r="98" spans="1:7" x14ac:dyDescent="0.35">
      <c r="A98" s="78">
        <f t="shared" si="11"/>
        <v>46539</v>
      </c>
      <c r="B98" s="79">
        <v>82</v>
      </c>
      <c r="C98" s="74">
        <f t="shared" si="6"/>
        <v>399715.95999999996</v>
      </c>
      <c r="D98" s="80">
        <f t="shared" si="7"/>
        <v>999.29</v>
      </c>
      <c r="E98" s="80">
        <f t="shared" si="8"/>
        <v>2512.17</v>
      </c>
      <c r="F98" s="80">
        <f t="shared" si="10"/>
        <v>3511.46</v>
      </c>
      <c r="G98" s="80">
        <f t="shared" si="9"/>
        <v>397203.79</v>
      </c>
    </row>
    <row r="99" spans="1:7" x14ac:dyDescent="0.35">
      <c r="A99" s="78">
        <f t="shared" si="11"/>
        <v>46569</v>
      </c>
      <c r="B99" s="79">
        <v>83</v>
      </c>
      <c r="C99" s="74">
        <f t="shared" si="6"/>
        <v>397203.79</v>
      </c>
      <c r="D99" s="80">
        <f t="shared" si="7"/>
        <v>993.01</v>
      </c>
      <c r="E99" s="80">
        <f t="shared" si="8"/>
        <v>2518.4499999999998</v>
      </c>
      <c r="F99" s="80">
        <f t="shared" si="10"/>
        <v>3511.46</v>
      </c>
      <c r="G99" s="80">
        <f t="shared" si="9"/>
        <v>394685.33999999997</v>
      </c>
    </row>
    <row r="100" spans="1:7" x14ac:dyDescent="0.35">
      <c r="A100" s="78">
        <f t="shared" si="11"/>
        <v>46600</v>
      </c>
      <c r="B100" s="79">
        <v>84</v>
      </c>
      <c r="C100" s="74">
        <f t="shared" si="6"/>
        <v>394685.33999999997</v>
      </c>
      <c r="D100" s="80">
        <f t="shared" si="7"/>
        <v>986.71</v>
      </c>
      <c r="E100" s="80">
        <f t="shared" si="8"/>
        <v>2524.75</v>
      </c>
      <c r="F100" s="80">
        <f t="shared" si="10"/>
        <v>3511.46</v>
      </c>
      <c r="G100" s="80">
        <f t="shared" si="9"/>
        <v>392160.58999999997</v>
      </c>
    </row>
    <row r="101" spans="1:7" x14ac:dyDescent="0.35">
      <c r="A101" s="78">
        <f t="shared" si="11"/>
        <v>46631</v>
      </c>
      <c r="B101" s="79">
        <v>85</v>
      </c>
      <c r="C101" s="74">
        <f t="shared" si="6"/>
        <v>392160.58999999997</v>
      </c>
      <c r="D101" s="80">
        <f t="shared" si="7"/>
        <v>980.4</v>
      </c>
      <c r="E101" s="80">
        <f t="shared" si="8"/>
        <v>2531.06</v>
      </c>
      <c r="F101" s="80">
        <f t="shared" si="10"/>
        <v>3511.46</v>
      </c>
      <c r="G101" s="80">
        <f t="shared" si="9"/>
        <v>389629.52999999997</v>
      </c>
    </row>
    <row r="102" spans="1:7" x14ac:dyDescent="0.35">
      <c r="A102" s="78">
        <f t="shared" si="11"/>
        <v>46661</v>
      </c>
      <c r="B102" s="79">
        <v>86</v>
      </c>
      <c r="C102" s="74">
        <f t="shared" si="6"/>
        <v>389629.52999999997</v>
      </c>
      <c r="D102" s="80">
        <f t="shared" si="7"/>
        <v>974.07</v>
      </c>
      <c r="E102" s="80">
        <f t="shared" si="8"/>
        <v>2537.39</v>
      </c>
      <c r="F102" s="80">
        <f t="shared" si="10"/>
        <v>3511.46</v>
      </c>
      <c r="G102" s="80">
        <f t="shared" si="9"/>
        <v>387092.13999999996</v>
      </c>
    </row>
    <row r="103" spans="1:7" x14ac:dyDescent="0.35">
      <c r="A103" s="78">
        <f t="shared" si="11"/>
        <v>46692</v>
      </c>
      <c r="B103" s="79">
        <v>87</v>
      </c>
      <c r="C103" s="74">
        <f t="shared" si="6"/>
        <v>387092.13999999996</v>
      </c>
      <c r="D103" s="80">
        <f t="shared" si="7"/>
        <v>967.73</v>
      </c>
      <c r="E103" s="80">
        <f t="shared" si="8"/>
        <v>2543.73</v>
      </c>
      <c r="F103" s="80">
        <f t="shared" si="10"/>
        <v>3511.46</v>
      </c>
      <c r="G103" s="80">
        <f t="shared" si="9"/>
        <v>384548.41</v>
      </c>
    </row>
    <row r="104" spans="1:7" x14ac:dyDescent="0.35">
      <c r="A104" s="78">
        <f t="shared" si="11"/>
        <v>46722</v>
      </c>
      <c r="B104" s="79">
        <v>88</v>
      </c>
      <c r="C104" s="74">
        <f t="shared" si="6"/>
        <v>384548.41</v>
      </c>
      <c r="D104" s="80">
        <f t="shared" si="7"/>
        <v>961.37</v>
      </c>
      <c r="E104" s="80">
        <f t="shared" si="8"/>
        <v>2550.09</v>
      </c>
      <c r="F104" s="80">
        <f t="shared" si="10"/>
        <v>3511.46</v>
      </c>
      <c r="G104" s="80">
        <f t="shared" si="9"/>
        <v>381998.31999999995</v>
      </c>
    </row>
    <row r="105" spans="1:7" x14ac:dyDescent="0.35">
      <c r="A105" s="78">
        <f t="shared" si="11"/>
        <v>46753</v>
      </c>
      <c r="B105" s="79">
        <v>89</v>
      </c>
      <c r="C105" s="74">
        <f t="shared" si="6"/>
        <v>381998.31999999995</v>
      </c>
      <c r="D105" s="80">
        <f t="shared" si="7"/>
        <v>955</v>
      </c>
      <c r="E105" s="80">
        <f t="shared" si="8"/>
        <v>2556.46</v>
      </c>
      <c r="F105" s="80">
        <f t="shared" si="10"/>
        <v>3511.46</v>
      </c>
      <c r="G105" s="80">
        <f t="shared" si="9"/>
        <v>379441.85999999993</v>
      </c>
    </row>
    <row r="106" spans="1:7" x14ac:dyDescent="0.35">
      <c r="A106" s="78">
        <f t="shared" si="11"/>
        <v>46784</v>
      </c>
      <c r="B106" s="79">
        <v>90</v>
      </c>
      <c r="C106" s="74">
        <f t="shared" si="6"/>
        <v>379441.85999999993</v>
      </c>
      <c r="D106" s="80">
        <f t="shared" si="7"/>
        <v>948.6</v>
      </c>
      <c r="E106" s="80">
        <f t="shared" si="8"/>
        <v>2562.86</v>
      </c>
      <c r="F106" s="80">
        <f t="shared" si="10"/>
        <v>3511.46</v>
      </c>
      <c r="G106" s="80">
        <f t="shared" si="9"/>
        <v>376878.99999999994</v>
      </c>
    </row>
    <row r="107" spans="1:7" x14ac:dyDescent="0.35">
      <c r="A107" s="78">
        <f t="shared" si="11"/>
        <v>46813</v>
      </c>
      <c r="B107" s="79">
        <v>91</v>
      </c>
      <c r="C107" s="74">
        <f t="shared" si="6"/>
        <v>376878.99999999994</v>
      </c>
      <c r="D107" s="80">
        <f t="shared" si="7"/>
        <v>942.2</v>
      </c>
      <c r="E107" s="80">
        <f t="shared" si="8"/>
        <v>2569.2600000000002</v>
      </c>
      <c r="F107" s="80">
        <f t="shared" si="10"/>
        <v>3511.46</v>
      </c>
      <c r="G107" s="80">
        <f t="shared" si="9"/>
        <v>374309.73999999993</v>
      </c>
    </row>
    <row r="108" spans="1:7" x14ac:dyDescent="0.35">
      <c r="A108" s="78">
        <f t="shared" si="11"/>
        <v>46844</v>
      </c>
      <c r="B108" s="79">
        <v>92</v>
      </c>
      <c r="C108" s="74">
        <f t="shared" si="6"/>
        <v>374309.73999999993</v>
      </c>
      <c r="D108" s="80">
        <f t="shared" si="7"/>
        <v>935.77</v>
      </c>
      <c r="E108" s="80">
        <f t="shared" si="8"/>
        <v>2575.69</v>
      </c>
      <c r="F108" s="80">
        <f t="shared" si="10"/>
        <v>3511.46</v>
      </c>
      <c r="G108" s="80">
        <f t="shared" si="9"/>
        <v>371734.04999999993</v>
      </c>
    </row>
    <row r="109" spans="1:7" x14ac:dyDescent="0.35">
      <c r="A109" s="78">
        <f t="shared" si="11"/>
        <v>46874</v>
      </c>
      <c r="B109" s="79">
        <v>93</v>
      </c>
      <c r="C109" s="74">
        <f t="shared" si="6"/>
        <v>371734.04999999993</v>
      </c>
      <c r="D109" s="80">
        <f t="shared" si="7"/>
        <v>929.34</v>
      </c>
      <c r="E109" s="80">
        <f t="shared" si="8"/>
        <v>2582.12</v>
      </c>
      <c r="F109" s="80">
        <f t="shared" si="10"/>
        <v>3511.46</v>
      </c>
      <c r="G109" s="80">
        <f t="shared" si="9"/>
        <v>369151.92999999993</v>
      </c>
    </row>
    <row r="110" spans="1:7" x14ac:dyDescent="0.35">
      <c r="A110" s="78">
        <f t="shared" si="11"/>
        <v>46905</v>
      </c>
      <c r="B110" s="79">
        <v>94</v>
      </c>
      <c r="C110" s="74">
        <f t="shared" si="6"/>
        <v>369151.92999999993</v>
      </c>
      <c r="D110" s="80">
        <f t="shared" si="7"/>
        <v>922.88</v>
      </c>
      <c r="E110" s="80">
        <f t="shared" si="8"/>
        <v>2588.58</v>
      </c>
      <c r="F110" s="80">
        <f t="shared" si="10"/>
        <v>3511.46</v>
      </c>
      <c r="G110" s="80">
        <f t="shared" si="9"/>
        <v>366563.34999999992</v>
      </c>
    </row>
    <row r="111" spans="1:7" x14ac:dyDescent="0.35">
      <c r="A111" s="78">
        <f t="shared" si="11"/>
        <v>46935</v>
      </c>
      <c r="B111" s="79">
        <v>95</v>
      </c>
      <c r="C111" s="74">
        <f t="shared" si="6"/>
        <v>366563.34999999992</v>
      </c>
      <c r="D111" s="80">
        <f t="shared" si="7"/>
        <v>916.41</v>
      </c>
      <c r="E111" s="80">
        <f t="shared" si="8"/>
        <v>2595.0500000000002</v>
      </c>
      <c r="F111" s="80">
        <f t="shared" si="10"/>
        <v>3511.46</v>
      </c>
      <c r="G111" s="80">
        <f t="shared" si="9"/>
        <v>363968.29999999993</v>
      </c>
    </row>
    <row r="112" spans="1:7" x14ac:dyDescent="0.35">
      <c r="A112" s="78">
        <f t="shared" si="11"/>
        <v>46966</v>
      </c>
      <c r="B112" s="79">
        <v>96</v>
      </c>
      <c r="C112" s="74">
        <f t="shared" si="6"/>
        <v>363968.29999999993</v>
      </c>
      <c r="D112" s="80">
        <f t="shared" si="7"/>
        <v>909.92</v>
      </c>
      <c r="E112" s="80">
        <f t="shared" si="8"/>
        <v>2601.54</v>
      </c>
      <c r="F112" s="80">
        <f t="shared" si="10"/>
        <v>3511.46</v>
      </c>
      <c r="G112" s="80">
        <f t="shared" si="9"/>
        <v>361366.75999999995</v>
      </c>
    </row>
    <row r="113" spans="1:7" x14ac:dyDescent="0.35">
      <c r="A113" s="78">
        <f t="shared" si="11"/>
        <v>46997</v>
      </c>
      <c r="B113" s="79">
        <v>97</v>
      </c>
      <c r="C113" s="74">
        <f t="shared" si="6"/>
        <v>361366.75999999995</v>
      </c>
      <c r="D113" s="80">
        <f t="shared" si="7"/>
        <v>903.42</v>
      </c>
      <c r="E113" s="80">
        <f t="shared" si="8"/>
        <v>2608.04</v>
      </c>
      <c r="F113" s="80">
        <f t="shared" si="10"/>
        <v>3511.46</v>
      </c>
      <c r="G113" s="80">
        <f t="shared" si="9"/>
        <v>358758.72</v>
      </c>
    </row>
    <row r="114" spans="1:7" x14ac:dyDescent="0.35">
      <c r="A114" s="78">
        <f t="shared" si="11"/>
        <v>47027</v>
      </c>
      <c r="B114" s="79">
        <v>98</v>
      </c>
      <c r="C114" s="74">
        <f t="shared" si="6"/>
        <v>358758.72</v>
      </c>
      <c r="D114" s="80">
        <f t="shared" si="7"/>
        <v>896.9</v>
      </c>
      <c r="E114" s="80">
        <f t="shared" si="8"/>
        <v>2614.56</v>
      </c>
      <c r="F114" s="80">
        <f t="shared" si="10"/>
        <v>3511.46</v>
      </c>
      <c r="G114" s="80">
        <f t="shared" si="9"/>
        <v>356144.16</v>
      </c>
    </row>
    <row r="115" spans="1:7" x14ac:dyDescent="0.35">
      <c r="A115" s="78">
        <f t="shared" si="11"/>
        <v>47058</v>
      </c>
      <c r="B115" s="79">
        <v>99</v>
      </c>
      <c r="C115" s="74">
        <f t="shared" si="6"/>
        <v>356144.16</v>
      </c>
      <c r="D115" s="80">
        <f t="shared" si="7"/>
        <v>890.36</v>
      </c>
      <c r="E115" s="80">
        <f t="shared" si="8"/>
        <v>2621.1</v>
      </c>
      <c r="F115" s="80">
        <f t="shared" si="10"/>
        <v>3511.46</v>
      </c>
      <c r="G115" s="80">
        <f t="shared" si="9"/>
        <v>353523.06</v>
      </c>
    </row>
    <row r="116" spans="1:7" x14ac:dyDescent="0.35">
      <c r="A116" s="78">
        <f t="shared" si="11"/>
        <v>47088</v>
      </c>
      <c r="B116" s="79">
        <v>100</v>
      </c>
      <c r="C116" s="74">
        <f t="shared" si="6"/>
        <v>353523.06</v>
      </c>
      <c r="D116" s="80">
        <f t="shared" si="7"/>
        <v>883.81</v>
      </c>
      <c r="E116" s="80">
        <f t="shared" si="8"/>
        <v>2627.65</v>
      </c>
      <c r="F116" s="80">
        <f t="shared" si="10"/>
        <v>3511.46</v>
      </c>
      <c r="G116" s="80">
        <f t="shared" si="9"/>
        <v>350895.41</v>
      </c>
    </row>
    <row r="117" spans="1:7" x14ac:dyDescent="0.35">
      <c r="A117" s="78">
        <f t="shared" si="11"/>
        <v>47119</v>
      </c>
      <c r="B117" s="79">
        <v>101</v>
      </c>
      <c r="C117" s="74">
        <f t="shared" si="6"/>
        <v>350895.41</v>
      </c>
      <c r="D117" s="80">
        <f t="shared" si="7"/>
        <v>877.24</v>
      </c>
      <c r="E117" s="80">
        <f t="shared" si="8"/>
        <v>2634.2200000000003</v>
      </c>
      <c r="F117" s="80">
        <f t="shared" si="10"/>
        <v>3511.46</v>
      </c>
      <c r="G117" s="80">
        <f t="shared" si="9"/>
        <v>348261.19</v>
      </c>
    </row>
    <row r="118" spans="1:7" x14ac:dyDescent="0.35">
      <c r="A118" s="78">
        <f t="shared" si="11"/>
        <v>47150</v>
      </c>
      <c r="B118" s="79">
        <v>102</v>
      </c>
      <c r="C118" s="74">
        <f t="shared" si="6"/>
        <v>348261.19</v>
      </c>
      <c r="D118" s="80">
        <f t="shared" si="7"/>
        <v>870.65</v>
      </c>
      <c r="E118" s="80">
        <f t="shared" si="8"/>
        <v>2640.81</v>
      </c>
      <c r="F118" s="80">
        <f t="shared" si="10"/>
        <v>3511.46</v>
      </c>
      <c r="G118" s="80">
        <f t="shared" si="9"/>
        <v>345620.38</v>
      </c>
    </row>
    <row r="119" spans="1:7" x14ac:dyDescent="0.35">
      <c r="A119" s="78">
        <f t="shared" si="11"/>
        <v>47178</v>
      </c>
      <c r="B119" s="79">
        <v>103</v>
      </c>
      <c r="C119" s="74">
        <f t="shared" si="6"/>
        <v>345620.38</v>
      </c>
      <c r="D119" s="80">
        <f t="shared" si="7"/>
        <v>864.05</v>
      </c>
      <c r="E119" s="80">
        <f t="shared" si="8"/>
        <v>2647.41</v>
      </c>
      <c r="F119" s="80">
        <f t="shared" si="10"/>
        <v>3511.46</v>
      </c>
      <c r="G119" s="80">
        <f t="shared" si="9"/>
        <v>342972.97000000003</v>
      </c>
    </row>
    <row r="120" spans="1:7" x14ac:dyDescent="0.35">
      <c r="A120" s="78">
        <f t="shared" si="11"/>
        <v>47209</v>
      </c>
      <c r="B120" s="79">
        <v>104</v>
      </c>
      <c r="C120" s="74">
        <f t="shared" si="6"/>
        <v>342972.97000000003</v>
      </c>
      <c r="D120" s="80">
        <f t="shared" si="7"/>
        <v>857.43</v>
      </c>
      <c r="E120" s="80">
        <f t="shared" si="8"/>
        <v>2654.03</v>
      </c>
      <c r="F120" s="80">
        <f t="shared" si="10"/>
        <v>3511.46</v>
      </c>
      <c r="G120" s="80">
        <f t="shared" si="9"/>
        <v>340318.94</v>
      </c>
    </row>
    <row r="121" spans="1:7" x14ac:dyDescent="0.35">
      <c r="A121" s="78">
        <f t="shared" si="11"/>
        <v>47239</v>
      </c>
      <c r="B121" s="79">
        <v>105</v>
      </c>
      <c r="C121" s="74">
        <f t="shared" si="6"/>
        <v>340318.94</v>
      </c>
      <c r="D121" s="80">
        <f t="shared" si="7"/>
        <v>850.8</v>
      </c>
      <c r="E121" s="80">
        <f t="shared" si="8"/>
        <v>2660.66</v>
      </c>
      <c r="F121" s="80">
        <f t="shared" si="10"/>
        <v>3511.46</v>
      </c>
      <c r="G121" s="80">
        <f t="shared" si="9"/>
        <v>337658.28</v>
      </c>
    </row>
    <row r="122" spans="1:7" x14ac:dyDescent="0.35">
      <c r="A122" s="78">
        <f t="shared" si="11"/>
        <v>47270</v>
      </c>
      <c r="B122" s="79">
        <v>106</v>
      </c>
      <c r="C122" s="74">
        <f t="shared" si="6"/>
        <v>337658.28</v>
      </c>
      <c r="D122" s="80">
        <f t="shared" si="7"/>
        <v>844.15</v>
      </c>
      <c r="E122" s="80">
        <f t="shared" si="8"/>
        <v>2667.31</v>
      </c>
      <c r="F122" s="80">
        <f t="shared" si="10"/>
        <v>3511.46</v>
      </c>
      <c r="G122" s="80">
        <f t="shared" si="9"/>
        <v>334990.97000000003</v>
      </c>
    </row>
    <row r="123" spans="1:7" x14ac:dyDescent="0.35">
      <c r="A123" s="78">
        <f t="shared" si="11"/>
        <v>47300</v>
      </c>
      <c r="B123" s="79">
        <v>107</v>
      </c>
      <c r="C123" s="74">
        <f t="shared" si="6"/>
        <v>334990.97000000003</v>
      </c>
      <c r="D123" s="80">
        <f t="shared" si="7"/>
        <v>837.48</v>
      </c>
      <c r="E123" s="80">
        <f t="shared" si="8"/>
        <v>2673.98</v>
      </c>
      <c r="F123" s="80">
        <f t="shared" si="10"/>
        <v>3511.46</v>
      </c>
      <c r="G123" s="80">
        <f t="shared" si="9"/>
        <v>332316.99000000005</v>
      </c>
    </row>
    <row r="124" spans="1:7" x14ac:dyDescent="0.35">
      <c r="A124" s="78">
        <f t="shared" si="11"/>
        <v>47331</v>
      </c>
      <c r="B124" s="79">
        <v>108</v>
      </c>
      <c r="C124" s="74">
        <f t="shared" si="6"/>
        <v>332316.99000000005</v>
      </c>
      <c r="D124" s="80">
        <f t="shared" si="7"/>
        <v>830.79</v>
      </c>
      <c r="E124" s="80">
        <f t="shared" si="8"/>
        <v>2680.67</v>
      </c>
      <c r="F124" s="80">
        <f t="shared" si="10"/>
        <v>3511.46</v>
      </c>
      <c r="G124" s="80">
        <f t="shared" si="9"/>
        <v>329636.32000000007</v>
      </c>
    </row>
    <row r="125" spans="1:7" x14ac:dyDescent="0.35">
      <c r="A125" s="78">
        <f t="shared" si="11"/>
        <v>47362</v>
      </c>
      <c r="B125" s="79">
        <v>109</v>
      </c>
      <c r="C125" s="74">
        <f t="shared" si="6"/>
        <v>329636.32000000007</v>
      </c>
      <c r="D125" s="80">
        <f t="shared" si="7"/>
        <v>824.09</v>
      </c>
      <c r="E125" s="80">
        <f t="shared" si="8"/>
        <v>2687.37</v>
      </c>
      <c r="F125" s="80">
        <f t="shared" si="10"/>
        <v>3511.46</v>
      </c>
      <c r="G125" s="80">
        <f t="shared" si="9"/>
        <v>326948.95000000007</v>
      </c>
    </row>
    <row r="126" spans="1:7" x14ac:dyDescent="0.35">
      <c r="A126" s="78">
        <f t="shared" si="11"/>
        <v>47392</v>
      </c>
      <c r="B126" s="79">
        <v>110</v>
      </c>
      <c r="C126" s="74">
        <f t="shared" si="6"/>
        <v>326948.95000000007</v>
      </c>
      <c r="D126" s="80">
        <f t="shared" si="7"/>
        <v>817.37</v>
      </c>
      <c r="E126" s="80">
        <f t="shared" si="8"/>
        <v>2694.09</v>
      </c>
      <c r="F126" s="80">
        <f t="shared" si="10"/>
        <v>3511.46</v>
      </c>
      <c r="G126" s="80">
        <f t="shared" si="9"/>
        <v>324254.86000000004</v>
      </c>
    </row>
    <row r="127" spans="1:7" x14ac:dyDescent="0.35">
      <c r="A127" s="78">
        <f t="shared" si="11"/>
        <v>47423</v>
      </c>
      <c r="B127" s="79">
        <v>111</v>
      </c>
      <c r="C127" s="74">
        <f t="shared" si="6"/>
        <v>324254.86000000004</v>
      </c>
      <c r="D127" s="80">
        <f t="shared" si="7"/>
        <v>810.64</v>
      </c>
      <c r="E127" s="80">
        <f t="shared" si="8"/>
        <v>2700.82</v>
      </c>
      <c r="F127" s="80">
        <f t="shared" si="10"/>
        <v>3511.46</v>
      </c>
      <c r="G127" s="80">
        <f t="shared" si="9"/>
        <v>321554.04000000004</v>
      </c>
    </row>
    <row r="128" spans="1:7" x14ac:dyDescent="0.35">
      <c r="A128" s="78">
        <f t="shared" si="11"/>
        <v>47453</v>
      </c>
      <c r="B128" s="79">
        <v>112</v>
      </c>
      <c r="C128" s="74">
        <f t="shared" si="6"/>
        <v>321554.04000000004</v>
      </c>
      <c r="D128" s="80">
        <f t="shared" si="7"/>
        <v>803.89</v>
      </c>
      <c r="E128" s="80">
        <f t="shared" si="8"/>
        <v>2707.57</v>
      </c>
      <c r="F128" s="80">
        <f t="shared" si="10"/>
        <v>3511.46</v>
      </c>
      <c r="G128" s="80">
        <f t="shared" si="9"/>
        <v>318846.47000000003</v>
      </c>
    </row>
    <row r="129" spans="1:7" x14ac:dyDescent="0.35">
      <c r="A129" s="78">
        <f t="shared" si="11"/>
        <v>47484</v>
      </c>
      <c r="B129" s="79">
        <v>113</v>
      </c>
      <c r="C129" s="74">
        <f t="shared" si="6"/>
        <v>318846.47000000003</v>
      </c>
      <c r="D129" s="80">
        <f t="shared" si="7"/>
        <v>797.12</v>
      </c>
      <c r="E129" s="80">
        <f t="shared" si="8"/>
        <v>2714.34</v>
      </c>
      <c r="F129" s="80">
        <f t="shared" si="10"/>
        <v>3511.46</v>
      </c>
      <c r="G129" s="80">
        <f t="shared" si="9"/>
        <v>316132.13</v>
      </c>
    </row>
    <row r="130" spans="1:7" x14ac:dyDescent="0.35">
      <c r="A130" s="78">
        <f t="shared" si="11"/>
        <v>47515</v>
      </c>
      <c r="B130" s="79">
        <v>114</v>
      </c>
      <c r="C130" s="74">
        <f t="shared" si="6"/>
        <v>316132.13</v>
      </c>
      <c r="D130" s="80">
        <f t="shared" si="7"/>
        <v>790.33</v>
      </c>
      <c r="E130" s="80">
        <f t="shared" si="8"/>
        <v>2721.13</v>
      </c>
      <c r="F130" s="80">
        <f t="shared" si="10"/>
        <v>3511.46</v>
      </c>
      <c r="G130" s="80">
        <f t="shared" si="9"/>
        <v>313411</v>
      </c>
    </row>
    <row r="131" spans="1:7" x14ac:dyDescent="0.35">
      <c r="A131" s="78">
        <f t="shared" si="11"/>
        <v>47543</v>
      </c>
      <c r="B131" s="79">
        <v>115</v>
      </c>
      <c r="C131" s="74">
        <f t="shared" si="6"/>
        <v>313411</v>
      </c>
      <c r="D131" s="80">
        <f t="shared" si="7"/>
        <v>783.53</v>
      </c>
      <c r="E131" s="80">
        <f t="shared" si="8"/>
        <v>2727.9300000000003</v>
      </c>
      <c r="F131" s="80">
        <f t="shared" si="10"/>
        <v>3511.46</v>
      </c>
      <c r="G131" s="80">
        <f t="shared" si="9"/>
        <v>310683.07</v>
      </c>
    </row>
    <row r="132" spans="1:7" x14ac:dyDescent="0.35">
      <c r="A132" s="78">
        <f t="shared" si="11"/>
        <v>47574</v>
      </c>
      <c r="B132" s="79">
        <v>116</v>
      </c>
      <c r="C132" s="74">
        <f t="shared" si="6"/>
        <v>310683.07</v>
      </c>
      <c r="D132" s="80">
        <f t="shared" si="7"/>
        <v>776.71</v>
      </c>
      <c r="E132" s="80">
        <f t="shared" si="8"/>
        <v>2734.75</v>
      </c>
      <c r="F132" s="80">
        <f t="shared" si="10"/>
        <v>3511.46</v>
      </c>
      <c r="G132" s="80">
        <f t="shared" si="9"/>
        <v>307948.32</v>
      </c>
    </row>
    <row r="133" spans="1:7" x14ac:dyDescent="0.35">
      <c r="A133" s="78">
        <f t="shared" si="11"/>
        <v>47604</v>
      </c>
      <c r="B133" s="79">
        <v>117</v>
      </c>
      <c r="C133" s="74">
        <f t="shared" si="6"/>
        <v>307948.32</v>
      </c>
      <c r="D133" s="80">
        <f t="shared" si="7"/>
        <v>769.87</v>
      </c>
      <c r="E133" s="80">
        <f t="shared" si="8"/>
        <v>2741.59</v>
      </c>
      <c r="F133" s="80">
        <f t="shared" si="10"/>
        <v>3511.46</v>
      </c>
      <c r="G133" s="80">
        <f t="shared" si="9"/>
        <v>305206.73</v>
      </c>
    </row>
    <row r="134" spans="1:7" x14ac:dyDescent="0.35">
      <c r="A134" s="78">
        <f t="shared" si="11"/>
        <v>47635</v>
      </c>
      <c r="B134" s="79">
        <v>118</v>
      </c>
      <c r="C134" s="74">
        <f t="shared" si="6"/>
        <v>305206.73</v>
      </c>
      <c r="D134" s="80">
        <f t="shared" si="7"/>
        <v>763.02</v>
      </c>
      <c r="E134" s="80">
        <f t="shared" si="8"/>
        <v>2748.44</v>
      </c>
      <c r="F134" s="80">
        <f t="shared" si="10"/>
        <v>3511.46</v>
      </c>
      <c r="G134" s="80">
        <f t="shared" si="9"/>
        <v>302458.28999999998</v>
      </c>
    </row>
    <row r="135" spans="1:7" x14ac:dyDescent="0.35">
      <c r="A135" s="78">
        <f t="shared" si="11"/>
        <v>47665</v>
      </c>
      <c r="B135" s="79">
        <v>119</v>
      </c>
      <c r="C135" s="74">
        <f t="shared" si="6"/>
        <v>302458.28999999998</v>
      </c>
      <c r="D135" s="80">
        <f t="shared" si="7"/>
        <v>756.15</v>
      </c>
      <c r="E135" s="80">
        <f t="shared" si="8"/>
        <v>2755.31</v>
      </c>
      <c r="F135" s="80">
        <f t="shared" si="10"/>
        <v>3511.46</v>
      </c>
      <c r="G135" s="80">
        <f t="shared" si="9"/>
        <v>299702.98</v>
      </c>
    </row>
    <row r="136" spans="1:7" x14ac:dyDescent="0.35">
      <c r="A136" s="78">
        <f t="shared" si="11"/>
        <v>47696</v>
      </c>
      <c r="B136" s="79">
        <v>120</v>
      </c>
      <c r="C136" s="74">
        <f t="shared" si="6"/>
        <v>299702.98</v>
      </c>
      <c r="D136" s="80">
        <f t="shared" si="7"/>
        <v>749.26</v>
      </c>
      <c r="E136" s="80">
        <f t="shared" si="8"/>
        <v>2762.2</v>
      </c>
      <c r="F136" s="80">
        <f t="shared" si="10"/>
        <v>3511.46</v>
      </c>
      <c r="G136" s="80">
        <f t="shared" si="9"/>
        <v>296940.77999999997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FF958-84AE-4BA2-97B2-A7558A3D6FC8}">
  <dimension ref="A1:M75"/>
  <sheetViews>
    <sheetView workbookViewId="0">
      <selection activeCell="N25" sqref="N25"/>
    </sheetView>
  </sheetViews>
  <sheetFormatPr defaultColWidth="9.1796875" defaultRowHeight="14.5" x14ac:dyDescent="0.35"/>
  <cols>
    <col min="1" max="1" width="9.1796875" style="76"/>
    <col min="2" max="2" width="7.81640625" style="76" customWidth="1"/>
    <col min="3" max="3" width="14.7265625" style="76" customWidth="1"/>
    <col min="4" max="4" width="14.26953125" style="76" customWidth="1"/>
    <col min="5" max="7" width="14.7265625" style="76" customWidth="1"/>
    <col min="8" max="257" width="9.1796875" style="76"/>
    <col min="258" max="258" width="7.81640625" style="76" customWidth="1"/>
    <col min="259" max="259" width="14.7265625" style="76" customWidth="1"/>
    <col min="260" max="260" width="14.26953125" style="76" customWidth="1"/>
    <col min="261" max="263" width="14.7265625" style="76" customWidth="1"/>
    <col min="264" max="513" width="9.1796875" style="76"/>
    <col min="514" max="514" width="7.81640625" style="76" customWidth="1"/>
    <col min="515" max="515" width="14.7265625" style="76" customWidth="1"/>
    <col min="516" max="516" width="14.26953125" style="76" customWidth="1"/>
    <col min="517" max="519" width="14.7265625" style="76" customWidth="1"/>
    <col min="520" max="769" width="9.1796875" style="76"/>
    <col min="770" max="770" width="7.81640625" style="76" customWidth="1"/>
    <col min="771" max="771" width="14.7265625" style="76" customWidth="1"/>
    <col min="772" max="772" width="14.26953125" style="76" customWidth="1"/>
    <col min="773" max="775" width="14.7265625" style="76" customWidth="1"/>
    <col min="776" max="1025" width="9.1796875" style="76"/>
    <col min="1026" max="1026" width="7.81640625" style="76" customWidth="1"/>
    <col min="1027" max="1027" width="14.7265625" style="76" customWidth="1"/>
    <col min="1028" max="1028" width="14.26953125" style="76" customWidth="1"/>
    <col min="1029" max="1031" width="14.7265625" style="76" customWidth="1"/>
    <col min="1032" max="1281" width="9.1796875" style="76"/>
    <col min="1282" max="1282" width="7.81640625" style="76" customWidth="1"/>
    <col min="1283" max="1283" width="14.7265625" style="76" customWidth="1"/>
    <col min="1284" max="1284" width="14.26953125" style="76" customWidth="1"/>
    <col min="1285" max="1287" width="14.7265625" style="76" customWidth="1"/>
    <col min="1288" max="1537" width="9.1796875" style="76"/>
    <col min="1538" max="1538" width="7.81640625" style="76" customWidth="1"/>
    <col min="1539" max="1539" width="14.7265625" style="76" customWidth="1"/>
    <col min="1540" max="1540" width="14.26953125" style="76" customWidth="1"/>
    <col min="1541" max="1543" width="14.7265625" style="76" customWidth="1"/>
    <col min="1544" max="1793" width="9.1796875" style="76"/>
    <col min="1794" max="1794" width="7.81640625" style="76" customWidth="1"/>
    <col min="1795" max="1795" width="14.7265625" style="76" customWidth="1"/>
    <col min="1796" max="1796" width="14.26953125" style="76" customWidth="1"/>
    <col min="1797" max="1799" width="14.7265625" style="76" customWidth="1"/>
    <col min="1800" max="2049" width="9.1796875" style="76"/>
    <col min="2050" max="2050" width="7.81640625" style="76" customWidth="1"/>
    <col min="2051" max="2051" width="14.7265625" style="76" customWidth="1"/>
    <col min="2052" max="2052" width="14.26953125" style="76" customWidth="1"/>
    <col min="2053" max="2055" width="14.7265625" style="76" customWidth="1"/>
    <col min="2056" max="2305" width="9.1796875" style="76"/>
    <col min="2306" max="2306" width="7.81640625" style="76" customWidth="1"/>
    <col min="2307" max="2307" width="14.7265625" style="76" customWidth="1"/>
    <col min="2308" max="2308" width="14.26953125" style="76" customWidth="1"/>
    <col min="2309" max="2311" width="14.7265625" style="76" customWidth="1"/>
    <col min="2312" max="2561" width="9.1796875" style="76"/>
    <col min="2562" max="2562" width="7.81640625" style="76" customWidth="1"/>
    <col min="2563" max="2563" width="14.7265625" style="76" customWidth="1"/>
    <col min="2564" max="2564" width="14.26953125" style="76" customWidth="1"/>
    <col min="2565" max="2567" width="14.7265625" style="76" customWidth="1"/>
    <col min="2568" max="2817" width="9.1796875" style="76"/>
    <col min="2818" max="2818" width="7.81640625" style="76" customWidth="1"/>
    <col min="2819" max="2819" width="14.7265625" style="76" customWidth="1"/>
    <col min="2820" max="2820" width="14.26953125" style="76" customWidth="1"/>
    <col min="2821" max="2823" width="14.7265625" style="76" customWidth="1"/>
    <col min="2824" max="3073" width="9.1796875" style="76"/>
    <col min="3074" max="3074" width="7.81640625" style="76" customWidth="1"/>
    <col min="3075" max="3075" width="14.7265625" style="76" customWidth="1"/>
    <col min="3076" max="3076" width="14.26953125" style="76" customWidth="1"/>
    <col min="3077" max="3079" width="14.7265625" style="76" customWidth="1"/>
    <col min="3080" max="3329" width="9.1796875" style="76"/>
    <col min="3330" max="3330" width="7.81640625" style="76" customWidth="1"/>
    <col min="3331" max="3331" width="14.7265625" style="76" customWidth="1"/>
    <col min="3332" max="3332" width="14.26953125" style="76" customWidth="1"/>
    <col min="3333" max="3335" width="14.7265625" style="76" customWidth="1"/>
    <col min="3336" max="3585" width="9.1796875" style="76"/>
    <col min="3586" max="3586" width="7.81640625" style="76" customWidth="1"/>
    <col min="3587" max="3587" width="14.7265625" style="76" customWidth="1"/>
    <col min="3588" max="3588" width="14.26953125" style="76" customWidth="1"/>
    <col min="3589" max="3591" width="14.7265625" style="76" customWidth="1"/>
    <col min="3592" max="3841" width="9.1796875" style="76"/>
    <col min="3842" max="3842" width="7.81640625" style="76" customWidth="1"/>
    <col min="3843" max="3843" width="14.7265625" style="76" customWidth="1"/>
    <col min="3844" max="3844" width="14.26953125" style="76" customWidth="1"/>
    <col min="3845" max="3847" width="14.7265625" style="76" customWidth="1"/>
    <col min="3848" max="4097" width="9.1796875" style="76"/>
    <col min="4098" max="4098" width="7.81640625" style="76" customWidth="1"/>
    <col min="4099" max="4099" width="14.7265625" style="76" customWidth="1"/>
    <col min="4100" max="4100" width="14.26953125" style="76" customWidth="1"/>
    <col min="4101" max="4103" width="14.7265625" style="76" customWidth="1"/>
    <col min="4104" max="4353" width="9.1796875" style="76"/>
    <col min="4354" max="4354" width="7.81640625" style="76" customWidth="1"/>
    <col min="4355" max="4355" width="14.7265625" style="76" customWidth="1"/>
    <col min="4356" max="4356" width="14.26953125" style="76" customWidth="1"/>
    <col min="4357" max="4359" width="14.7265625" style="76" customWidth="1"/>
    <col min="4360" max="4609" width="9.1796875" style="76"/>
    <col min="4610" max="4610" width="7.81640625" style="76" customWidth="1"/>
    <col min="4611" max="4611" width="14.7265625" style="76" customWidth="1"/>
    <col min="4612" max="4612" width="14.26953125" style="76" customWidth="1"/>
    <col min="4613" max="4615" width="14.7265625" style="76" customWidth="1"/>
    <col min="4616" max="4865" width="9.1796875" style="76"/>
    <col min="4866" max="4866" width="7.81640625" style="76" customWidth="1"/>
    <col min="4867" max="4867" width="14.7265625" style="76" customWidth="1"/>
    <col min="4868" max="4868" width="14.26953125" style="76" customWidth="1"/>
    <col min="4869" max="4871" width="14.7265625" style="76" customWidth="1"/>
    <col min="4872" max="5121" width="9.1796875" style="76"/>
    <col min="5122" max="5122" width="7.81640625" style="76" customWidth="1"/>
    <col min="5123" max="5123" width="14.7265625" style="76" customWidth="1"/>
    <col min="5124" max="5124" width="14.26953125" style="76" customWidth="1"/>
    <col min="5125" max="5127" width="14.7265625" style="76" customWidth="1"/>
    <col min="5128" max="5377" width="9.1796875" style="76"/>
    <col min="5378" max="5378" width="7.81640625" style="76" customWidth="1"/>
    <col min="5379" max="5379" width="14.7265625" style="76" customWidth="1"/>
    <col min="5380" max="5380" width="14.26953125" style="76" customWidth="1"/>
    <col min="5381" max="5383" width="14.7265625" style="76" customWidth="1"/>
    <col min="5384" max="5633" width="9.1796875" style="76"/>
    <col min="5634" max="5634" width="7.81640625" style="76" customWidth="1"/>
    <col min="5635" max="5635" width="14.7265625" style="76" customWidth="1"/>
    <col min="5636" max="5636" width="14.26953125" style="76" customWidth="1"/>
    <col min="5637" max="5639" width="14.7265625" style="76" customWidth="1"/>
    <col min="5640" max="5889" width="9.1796875" style="76"/>
    <col min="5890" max="5890" width="7.81640625" style="76" customWidth="1"/>
    <col min="5891" max="5891" width="14.7265625" style="76" customWidth="1"/>
    <col min="5892" max="5892" width="14.26953125" style="76" customWidth="1"/>
    <col min="5893" max="5895" width="14.7265625" style="76" customWidth="1"/>
    <col min="5896" max="6145" width="9.1796875" style="76"/>
    <col min="6146" max="6146" width="7.81640625" style="76" customWidth="1"/>
    <col min="6147" max="6147" width="14.7265625" style="76" customWidth="1"/>
    <col min="6148" max="6148" width="14.26953125" style="76" customWidth="1"/>
    <col min="6149" max="6151" width="14.7265625" style="76" customWidth="1"/>
    <col min="6152" max="6401" width="9.1796875" style="76"/>
    <col min="6402" max="6402" width="7.81640625" style="76" customWidth="1"/>
    <col min="6403" max="6403" width="14.7265625" style="76" customWidth="1"/>
    <col min="6404" max="6404" width="14.26953125" style="76" customWidth="1"/>
    <col min="6405" max="6407" width="14.7265625" style="76" customWidth="1"/>
    <col min="6408" max="6657" width="9.1796875" style="76"/>
    <col min="6658" max="6658" width="7.81640625" style="76" customWidth="1"/>
    <col min="6659" max="6659" width="14.7265625" style="76" customWidth="1"/>
    <col min="6660" max="6660" width="14.26953125" style="76" customWidth="1"/>
    <col min="6661" max="6663" width="14.7265625" style="76" customWidth="1"/>
    <col min="6664" max="6913" width="9.1796875" style="76"/>
    <col min="6914" max="6914" width="7.81640625" style="76" customWidth="1"/>
    <col min="6915" max="6915" width="14.7265625" style="76" customWidth="1"/>
    <col min="6916" max="6916" width="14.26953125" style="76" customWidth="1"/>
    <col min="6917" max="6919" width="14.7265625" style="76" customWidth="1"/>
    <col min="6920" max="7169" width="9.1796875" style="76"/>
    <col min="7170" max="7170" width="7.81640625" style="76" customWidth="1"/>
    <col min="7171" max="7171" width="14.7265625" style="76" customWidth="1"/>
    <col min="7172" max="7172" width="14.26953125" style="76" customWidth="1"/>
    <col min="7173" max="7175" width="14.7265625" style="76" customWidth="1"/>
    <col min="7176" max="7425" width="9.1796875" style="76"/>
    <col min="7426" max="7426" width="7.81640625" style="76" customWidth="1"/>
    <col min="7427" max="7427" width="14.7265625" style="76" customWidth="1"/>
    <col min="7428" max="7428" width="14.26953125" style="76" customWidth="1"/>
    <col min="7429" max="7431" width="14.7265625" style="76" customWidth="1"/>
    <col min="7432" max="7681" width="9.1796875" style="76"/>
    <col min="7682" max="7682" width="7.81640625" style="76" customWidth="1"/>
    <col min="7683" max="7683" width="14.7265625" style="76" customWidth="1"/>
    <col min="7684" max="7684" width="14.26953125" style="76" customWidth="1"/>
    <col min="7685" max="7687" width="14.7265625" style="76" customWidth="1"/>
    <col min="7688" max="7937" width="9.1796875" style="76"/>
    <col min="7938" max="7938" width="7.81640625" style="76" customWidth="1"/>
    <col min="7939" max="7939" width="14.7265625" style="76" customWidth="1"/>
    <col min="7940" max="7940" width="14.26953125" style="76" customWidth="1"/>
    <col min="7941" max="7943" width="14.7265625" style="76" customWidth="1"/>
    <col min="7944" max="8193" width="9.1796875" style="76"/>
    <col min="8194" max="8194" width="7.81640625" style="76" customWidth="1"/>
    <col min="8195" max="8195" width="14.7265625" style="76" customWidth="1"/>
    <col min="8196" max="8196" width="14.26953125" style="76" customWidth="1"/>
    <col min="8197" max="8199" width="14.7265625" style="76" customWidth="1"/>
    <col min="8200" max="8449" width="9.1796875" style="76"/>
    <col min="8450" max="8450" width="7.81640625" style="76" customWidth="1"/>
    <col min="8451" max="8451" width="14.7265625" style="76" customWidth="1"/>
    <col min="8452" max="8452" width="14.26953125" style="76" customWidth="1"/>
    <col min="8453" max="8455" width="14.7265625" style="76" customWidth="1"/>
    <col min="8456" max="8705" width="9.1796875" style="76"/>
    <col min="8706" max="8706" width="7.81640625" style="76" customWidth="1"/>
    <col min="8707" max="8707" width="14.7265625" style="76" customWidth="1"/>
    <col min="8708" max="8708" width="14.26953125" style="76" customWidth="1"/>
    <col min="8709" max="8711" width="14.7265625" style="76" customWidth="1"/>
    <col min="8712" max="8961" width="9.1796875" style="76"/>
    <col min="8962" max="8962" width="7.81640625" style="76" customWidth="1"/>
    <col min="8963" max="8963" width="14.7265625" style="76" customWidth="1"/>
    <col min="8964" max="8964" width="14.26953125" style="76" customWidth="1"/>
    <col min="8965" max="8967" width="14.7265625" style="76" customWidth="1"/>
    <col min="8968" max="9217" width="9.1796875" style="76"/>
    <col min="9218" max="9218" width="7.81640625" style="76" customWidth="1"/>
    <col min="9219" max="9219" width="14.7265625" style="76" customWidth="1"/>
    <col min="9220" max="9220" width="14.26953125" style="76" customWidth="1"/>
    <col min="9221" max="9223" width="14.7265625" style="76" customWidth="1"/>
    <col min="9224" max="9473" width="9.1796875" style="76"/>
    <col min="9474" max="9474" width="7.81640625" style="76" customWidth="1"/>
    <col min="9475" max="9475" width="14.7265625" style="76" customWidth="1"/>
    <col min="9476" max="9476" width="14.26953125" style="76" customWidth="1"/>
    <col min="9477" max="9479" width="14.7265625" style="76" customWidth="1"/>
    <col min="9480" max="9729" width="9.1796875" style="76"/>
    <col min="9730" max="9730" width="7.81640625" style="76" customWidth="1"/>
    <col min="9731" max="9731" width="14.7265625" style="76" customWidth="1"/>
    <col min="9732" max="9732" width="14.26953125" style="76" customWidth="1"/>
    <col min="9733" max="9735" width="14.7265625" style="76" customWidth="1"/>
    <col min="9736" max="9985" width="9.1796875" style="76"/>
    <col min="9986" max="9986" width="7.81640625" style="76" customWidth="1"/>
    <col min="9987" max="9987" width="14.7265625" style="76" customWidth="1"/>
    <col min="9988" max="9988" width="14.26953125" style="76" customWidth="1"/>
    <col min="9989" max="9991" width="14.7265625" style="76" customWidth="1"/>
    <col min="9992" max="10241" width="9.1796875" style="76"/>
    <col min="10242" max="10242" width="7.81640625" style="76" customWidth="1"/>
    <col min="10243" max="10243" width="14.7265625" style="76" customWidth="1"/>
    <col min="10244" max="10244" width="14.26953125" style="76" customWidth="1"/>
    <col min="10245" max="10247" width="14.7265625" style="76" customWidth="1"/>
    <col min="10248" max="10497" width="9.1796875" style="76"/>
    <col min="10498" max="10498" width="7.81640625" style="76" customWidth="1"/>
    <col min="10499" max="10499" width="14.7265625" style="76" customWidth="1"/>
    <col min="10500" max="10500" width="14.26953125" style="76" customWidth="1"/>
    <col min="10501" max="10503" width="14.7265625" style="76" customWidth="1"/>
    <col min="10504" max="10753" width="9.1796875" style="76"/>
    <col min="10754" max="10754" width="7.81640625" style="76" customWidth="1"/>
    <col min="10755" max="10755" width="14.7265625" style="76" customWidth="1"/>
    <col min="10756" max="10756" width="14.26953125" style="76" customWidth="1"/>
    <col min="10757" max="10759" width="14.7265625" style="76" customWidth="1"/>
    <col min="10760" max="11009" width="9.1796875" style="76"/>
    <col min="11010" max="11010" width="7.81640625" style="76" customWidth="1"/>
    <col min="11011" max="11011" width="14.7265625" style="76" customWidth="1"/>
    <col min="11012" max="11012" width="14.26953125" style="76" customWidth="1"/>
    <col min="11013" max="11015" width="14.7265625" style="76" customWidth="1"/>
    <col min="11016" max="11265" width="9.1796875" style="76"/>
    <col min="11266" max="11266" width="7.81640625" style="76" customWidth="1"/>
    <col min="11267" max="11267" width="14.7265625" style="76" customWidth="1"/>
    <col min="11268" max="11268" width="14.26953125" style="76" customWidth="1"/>
    <col min="11269" max="11271" width="14.7265625" style="76" customWidth="1"/>
    <col min="11272" max="11521" width="9.1796875" style="76"/>
    <col min="11522" max="11522" width="7.81640625" style="76" customWidth="1"/>
    <col min="11523" max="11523" width="14.7265625" style="76" customWidth="1"/>
    <col min="11524" max="11524" width="14.26953125" style="76" customWidth="1"/>
    <col min="11525" max="11527" width="14.7265625" style="76" customWidth="1"/>
    <col min="11528" max="11777" width="9.1796875" style="76"/>
    <col min="11778" max="11778" width="7.81640625" style="76" customWidth="1"/>
    <col min="11779" max="11779" width="14.7265625" style="76" customWidth="1"/>
    <col min="11780" max="11780" width="14.26953125" style="76" customWidth="1"/>
    <col min="11781" max="11783" width="14.7265625" style="76" customWidth="1"/>
    <col min="11784" max="12033" width="9.1796875" style="76"/>
    <col min="12034" max="12034" width="7.81640625" style="76" customWidth="1"/>
    <col min="12035" max="12035" width="14.7265625" style="76" customWidth="1"/>
    <col min="12036" max="12036" width="14.26953125" style="76" customWidth="1"/>
    <col min="12037" max="12039" width="14.7265625" style="76" customWidth="1"/>
    <col min="12040" max="12289" width="9.1796875" style="76"/>
    <col min="12290" max="12290" width="7.81640625" style="76" customWidth="1"/>
    <col min="12291" max="12291" width="14.7265625" style="76" customWidth="1"/>
    <col min="12292" max="12292" width="14.26953125" style="76" customWidth="1"/>
    <col min="12293" max="12295" width="14.7265625" style="76" customWidth="1"/>
    <col min="12296" max="12545" width="9.1796875" style="76"/>
    <col min="12546" max="12546" width="7.81640625" style="76" customWidth="1"/>
    <col min="12547" max="12547" width="14.7265625" style="76" customWidth="1"/>
    <col min="12548" max="12548" width="14.26953125" style="76" customWidth="1"/>
    <col min="12549" max="12551" width="14.7265625" style="76" customWidth="1"/>
    <col min="12552" max="12801" width="9.1796875" style="76"/>
    <col min="12802" max="12802" width="7.81640625" style="76" customWidth="1"/>
    <col min="12803" max="12803" width="14.7265625" style="76" customWidth="1"/>
    <col min="12804" max="12804" width="14.26953125" style="76" customWidth="1"/>
    <col min="12805" max="12807" width="14.7265625" style="76" customWidth="1"/>
    <col min="12808" max="13057" width="9.1796875" style="76"/>
    <col min="13058" max="13058" width="7.81640625" style="76" customWidth="1"/>
    <col min="13059" max="13059" width="14.7265625" style="76" customWidth="1"/>
    <col min="13060" max="13060" width="14.26953125" style="76" customWidth="1"/>
    <col min="13061" max="13063" width="14.7265625" style="76" customWidth="1"/>
    <col min="13064" max="13313" width="9.1796875" style="76"/>
    <col min="13314" max="13314" width="7.81640625" style="76" customWidth="1"/>
    <col min="13315" max="13315" width="14.7265625" style="76" customWidth="1"/>
    <col min="13316" max="13316" width="14.26953125" style="76" customWidth="1"/>
    <col min="13317" max="13319" width="14.7265625" style="76" customWidth="1"/>
    <col min="13320" max="13569" width="9.1796875" style="76"/>
    <col min="13570" max="13570" width="7.81640625" style="76" customWidth="1"/>
    <col min="13571" max="13571" width="14.7265625" style="76" customWidth="1"/>
    <col min="13572" max="13572" width="14.26953125" style="76" customWidth="1"/>
    <col min="13573" max="13575" width="14.7265625" style="76" customWidth="1"/>
    <col min="13576" max="13825" width="9.1796875" style="76"/>
    <col min="13826" max="13826" width="7.81640625" style="76" customWidth="1"/>
    <col min="13827" max="13827" width="14.7265625" style="76" customWidth="1"/>
    <col min="13828" max="13828" width="14.26953125" style="76" customWidth="1"/>
    <col min="13829" max="13831" width="14.7265625" style="76" customWidth="1"/>
    <col min="13832" max="14081" width="9.1796875" style="76"/>
    <col min="14082" max="14082" width="7.81640625" style="76" customWidth="1"/>
    <col min="14083" max="14083" width="14.7265625" style="76" customWidth="1"/>
    <col min="14084" max="14084" width="14.26953125" style="76" customWidth="1"/>
    <col min="14085" max="14087" width="14.7265625" style="76" customWidth="1"/>
    <col min="14088" max="14337" width="9.1796875" style="76"/>
    <col min="14338" max="14338" width="7.81640625" style="76" customWidth="1"/>
    <col min="14339" max="14339" width="14.7265625" style="76" customWidth="1"/>
    <col min="14340" max="14340" width="14.26953125" style="76" customWidth="1"/>
    <col min="14341" max="14343" width="14.7265625" style="76" customWidth="1"/>
    <col min="14344" max="14593" width="9.1796875" style="76"/>
    <col min="14594" max="14594" width="7.81640625" style="76" customWidth="1"/>
    <col min="14595" max="14595" width="14.7265625" style="76" customWidth="1"/>
    <col min="14596" max="14596" width="14.26953125" style="76" customWidth="1"/>
    <col min="14597" max="14599" width="14.7265625" style="76" customWidth="1"/>
    <col min="14600" max="14849" width="9.1796875" style="76"/>
    <col min="14850" max="14850" width="7.81640625" style="76" customWidth="1"/>
    <col min="14851" max="14851" width="14.7265625" style="76" customWidth="1"/>
    <col min="14852" max="14852" width="14.26953125" style="76" customWidth="1"/>
    <col min="14853" max="14855" width="14.7265625" style="76" customWidth="1"/>
    <col min="14856" max="15105" width="9.1796875" style="76"/>
    <col min="15106" max="15106" width="7.81640625" style="76" customWidth="1"/>
    <col min="15107" max="15107" width="14.7265625" style="76" customWidth="1"/>
    <col min="15108" max="15108" width="14.26953125" style="76" customWidth="1"/>
    <col min="15109" max="15111" width="14.7265625" style="76" customWidth="1"/>
    <col min="15112" max="15361" width="9.1796875" style="76"/>
    <col min="15362" max="15362" width="7.81640625" style="76" customWidth="1"/>
    <col min="15363" max="15363" width="14.7265625" style="76" customWidth="1"/>
    <col min="15364" max="15364" width="14.26953125" style="76" customWidth="1"/>
    <col min="15365" max="15367" width="14.7265625" style="76" customWidth="1"/>
    <col min="15368" max="15617" width="9.1796875" style="76"/>
    <col min="15618" max="15618" width="7.81640625" style="76" customWidth="1"/>
    <col min="15619" max="15619" width="14.7265625" style="76" customWidth="1"/>
    <col min="15620" max="15620" width="14.26953125" style="76" customWidth="1"/>
    <col min="15621" max="15623" width="14.7265625" style="76" customWidth="1"/>
    <col min="15624" max="15873" width="9.1796875" style="76"/>
    <col min="15874" max="15874" width="7.81640625" style="76" customWidth="1"/>
    <col min="15875" max="15875" width="14.7265625" style="76" customWidth="1"/>
    <col min="15876" max="15876" width="14.26953125" style="76" customWidth="1"/>
    <col min="15877" max="15879" width="14.7265625" style="76" customWidth="1"/>
    <col min="15880" max="16129" width="9.1796875" style="76"/>
    <col min="16130" max="16130" width="7.81640625" style="76" customWidth="1"/>
    <col min="16131" max="16131" width="14.7265625" style="76" customWidth="1"/>
    <col min="16132" max="16132" width="14.26953125" style="76" customWidth="1"/>
    <col min="16133" max="16135" width="14.7265625" style="76" customWidth="1"/>
    <col min="16136" max="16384" width="9.1796875" style="76"/>
  </cols>
  <sheetData>
    <row r="1" spans="1:13" x14ac:dyDescent="0.35">
      <c r="A1" s="70"/>
      <c r="B1" s="70"/>
      <c r="C1" s="70"/>
      <c r="D1" s="70"/>
      <c r="E1" s="70"/>
      <c r="F1" s="70"/>
      <c r="G1" s="71"/>
    </row>
    <row r="2" spans="1:13" x14ac:dyDescent="0.35">
      <c r="A2" s="70"/>
      <c r="B2" s="70"/>
      <c r="C2" s="70"/>
      <c r="D2" s="70"/>
      <c r="E2" s="70"/>
      <c r="F2" s="72"/>
      <c r="G2" s="73"/>
    </row>
    <row r="3" spans="1:13" x14ac:dyDescent="0.35">
      <c r="A3" s="70"/>
      <c r="B3" s="70"/>
      <c r="C3" s="70"/>
      <c r="D3" s="70"/>
      <c r="E3" s="70"/>
      <c r="F3" s="72"/>
      <c r="G3" s="73"/>
    </row>
    <row r="4" spans="1:13" ht="21" x14ac:dyDescent="0.5">
      <c r="A4" s="70"/>
      <c r="B4" s="145" t="s">
        <v>64</v>
      </c>
      <c r="C4" s="70"/>
      <c r="D4" s="70"/>
      <c r="E4" s="146"/>
      <c r="F4" s="74"/>
      <c r="G4" s="70"/>
      <c r="K4" s="147"/>
      <c r="L4" s="87"/>
    </row>
    <row r="5" spans="1:13" x14ac:dyDescent="0.35">
      <c r="A5" s="70"/>
      <c r="B5" s="70"/>
      <c r="C5" s="70"/>
      <c r="D5" s="70"/>
      <c r="E5" s="70"/>
      <c r="F5" s="74"/>
      <c r="G5" s="70"/>
      <c r="K5" s="148"/>
      <c r="L5" s="87"/>
    </row>
    <row r="6" spans="1:13" x14ac:dyDescent="0.35">
      <c r="A6" s="70"/>
      <c r="B6" s="149" t="s">
        <v>30</v>
      </c>
      <c r="C6" s="150"/>
      <c r="D6" s="151"/>
      <c r="E6" s="152">
        <v>44562</v>
      </c>
      <c r="F6" s="153"/>
      <c r="G6" s="70"/>
      <c r="K6" s="154"/>
      <c r="L6" s="154"/>
    </row>
    <row r="7" spans="1:13" x14ac:dyDescent="0.35">
      <c r="A7" s="70"/>
      <c r="B7" s="155" t="s">
        <v>31</v>
      </c>
      <c r="C7" s="79"/>
      <c r="E7" s="156">
        <v>60</v>
      </c>
      <c r="F7" s="157" t="s">
        <v>21</v>
      </c>
      <c r="G7" s="70"/>
      <c r="K7" s="158"/>
      <c r="L7" s="158"/>
    </row>
    <row r="8" spans="1:13" x14ac:dyDescent="0.35">
      <c r="A8" s="70"/>
      <c r="B8" s="155" t="s">
        <v>65</v>
      </c>
      <c r="C8" s="79"/>
      <c r="E8" s="159">
        <v>18618</v>
      </c>
      <c r="F8" s="157" t="s">
        <v>33</v>
      </c>
      <c r="G8" s="70"/>
      <c r="K8" s="158"/>
      <c r="L8" s="158"/>
    </row>
    <row r="9" spans="1:13" x14ac:dyDescent="0.35">
      <c r="A9" s="70"/>
      <c r="B9" s="155" t="s">
        <v>34</v>
      </c>
      <c r="C9" s="79"/>
      <c r="E9" s="160">
        <v>1</v>
      </c>
      <c r="F9" s="157"/>
      <c r="G9" s="70"/>
      <c r="K9" s="161"/>
      <c r="L9" s="161"/>
    </row>
    <row r="10" spans="1:13" x14ac:dyDescent="0.35">
      <c r="A10" s="70"/>
      <c r="B10" s="155" t="s">
        <v>35</v>
      </c>
      <c r="C10" s="79"/>
      <c r="D10" s="162">
        <f>E6-1</f>
        <v>44561</v>
      </c>
      <c r="E10" s="163">
        <f>E8</f>
        <v>18618</v>
      </c>
      <c r="F10" s="157" t="s">
        <v>33</v>
      </c>
      <c r="G10" s="70"/>
      <c r="K10" s="161"/>
      <c r="L10" s="161"/>
    </row>
    <row r="11" spans="1:13" x14ac:dyDescent="0.35">
      <c r="A11" s="70"/>
      <c r="B11" s="155" t="s">
        <v>36</v>
      </c>
      <c r="C11" s="79"/>
      <c r="D11" s="162">
        <f>EDATE(D10,E7)</f>
        <v>46387</v>
      </c>
      <c r="E11" s="163">
        <v>0</v>
      </c>
      <c r="F11" s="157" t="s">
        <v>33</v>
      </c>
      <c r="G11" s="70"/>
      <c r="K11" s="158"/>
      <c r="L11" s="158"/>
      <c r="M11" s="161"/>
    </row>
    <row r="12" spans="1:13" x14ac:dyDescent="0.35">
      <c r="A12" s="70"/>
      <c r="B12" s="164" t="s">
        <v>66</v>
      </c>
      <c r="C12" s="165"/>
      <c r="D12" s="166"/>
      <c r="E12" s="167">
        <v>2.7E-2</v>
      </c>
      <c r="F12" s="168"/>
      <c r="G12" s="169"/>
      <c r="K12" s="158"/>
      <c r="L12" s="158"/>
      <c r="M12" s="161"/>
    </row>
    <row r="13" spans="1:13" x14ac:dyDescent="0.35">
      <c r="A13" s="70"/>
      <c r="B13" s="170"/>
      <c r="C13" s="79"/>
      <c r="E13" s="171"/>
      <c r="F13" s="170"/>
      <c r="G13" s="169"/>
      <c r="K13" s="158"/>
      <c r="L13" s="158"/>
      <c r="M13" s="161"/>
    </row>
    <row r="14" spans="1:13" x14ac:dyDescent="0.35">
      <c r="K14" s="158"/>
      <c r="L14" s="158"/>
      <c r="M14" s="161"/>
    </row>
    <row r="15" spans="1:13" ht="15" thickBot="1" x14ac:dyDescent="0.4">
      <c r="A15" s="77" t="s">
        <v>37</v>
      </c>
      <c r="B15" s="77" t="s">
        <v>38</v>
      </c>
      <c r="C15" s="77" t="s">
        <v>39</v>
      </c>
      <c r="D15" s="77" t="s">
        <v>40</v>
      </c>
      <c r="E15" s="77" t="s">
        <v>41</v>
      </c>
      <c r="F15" s="77" t="s">
        <v>42</v>
      </c>
      <c r="G15" s="77" t="s">
        <v>43</v>
      </c>
      <c r="K15" s="158"/>
      <c r="L15" s="158"/>
      <c r="M15" s="161"/>
    </row>
    <row r="16" spans="1:13" x14ac:dyDescent="0.35">
      <c r="A16" s="78">
        <f>E6</f>
        <v>44562</v>
      </c>
      <c r="B16" s="79">
        <v>1</v>
      </c>
      <c r="C16" s="74">
        <f>E10</f>
        <v>18618</v>
      </c>
      <c r="D16" s="80">
        <f>ROUND(C16*$E$12/12,3)</f>
        <v>41.890999999999998</v>
      </c>
      <c r="E16" s="80">
        <f>PPMT($E$12/12,B16,$E$7,-$E$10,$E$11,0)</f>
        <v>290.17430287743912</v>
      </c>
      <c r="F16" s="80">
        <f>ROUND(PMT($E$12/12,E7,-E10,E11),3)</f>
        <v>332.065</v>
      </c>
      <c r="G16" s="80">
        <f>ROUND(C16-E16,3)</f>
        <v>18327.826000000001</v>
      </c>
      <c r="K16" s="158"/>
      <c r="L16" s="158"/>
      <c r="M16" s="161"/>
    </row>
    <row r="17" spans="1:13" x14ac:dyDescent="0.35">
      <c r="A17" s="78">
        <f>EDATE(A16,1)</f>
        <v>44593</v>
      </c>
      <c r="B17" s="79">
        <v>2</v>
      </c>
      <c r="C17" s="74">
        <f>G16</f>
        <v>18327.826000000001</v>
      </c>
      <c r="D17" s="80">
        <f t="shared" ref="D17:D75" si="0">ROUND(C17*$E$12/12,3)</f>
        <v>41.238</v>
      </c>
      <c r="E17" s="80">
        <f>PPMT($E$12/12,B17,$E$7,-$E$10,$E$11,0)</f>
        <v>290.82719505891333</v>
      </c>
      <c r="F17" s="80">
        <f>F16</f>
        <v>332.065</v>
      </c>
      <c r="G17" s="80">
        <f>ROUND(C17-E17,3)</f>
        <v>18036.999</v>
      </c>
      <c r="K17" s="158"/>
      <c r="L17" s="158"/>
      <c r="M17" s="161"/>
    </row>
    <row r="18" spans="1:13" x14ac:dyDescent="0.35">
      <c r="A18" s="78">
        <f>EDATE(A17,1)</f>
        <v>44621</v>
      </c>
      <c r="B18" s="79">
        <v>3</v>
      </c>
      <c r="C18" s="74">
        <f t="shared" ref="C18:C75" si="1">G17</f>
        <v>18036.999</v>
      </c>
      <c r="D18" s="80">
        <f t="shared" si="0"/>
        <v>40.582999999999998</v>
      </c>
      <c r="E18" s="80">
        <f>PPMT($E$12/12,B18,$E$7,-$E$10,$E$11,0)</f>
        <v>291.48155624779588</v>
      </c>
      <c r="F18" s="80">
        <f t="shared" ref="F18:F75" si="2">F17</f>
        <v>332.065</v>
      </c>
      <c r="G18" s="80">
        <f>ROUND(C18-E18,3)</f>
        <v>17745.517</v>
      </c>
      <c r="K18" s="158"/>
      <c r="L18" s="158"/>
      <c r="M18" s="161"/>
    </row>
    <row r="19" spans="1:13" x14ac:dyDescent="0.35">
      <c r="A19" s="78">
        <f t="shared" ref="A19:A75" si="3">EDATE(A18,1)</f>
        <v>44652</v>
      </c>
      <c r="B19" s="79">
        <v>4</v>
      </c>
      <c r="C19" s="74">
        <f t="shared" si="1"/>
        <v>17745.517</v>
      </c>
      <c r="D19" s="80">
        <f t="shared" si="0"/>
        <v>39.927</v>
      </c>
      <c r="E19" s="80">
        <f t="shared" ref="E19" si="4">PPMT($E$12/12,B19,$E$7,-$E$10,$E$11,0)</f>
        <v>292.13738974935342</v>
      </c>
      <c r="F19" s="80">
        <f t="shared" si="2"/>
        <v>332.065</v>
      </c>
      <c r="G19" s="80">
        <f t="shared" ref="G19:G75" si="5">ROUND(C19-E19,3)</f>
        <v>17453.38</v>
      </c>
      <c r="K19" s="158"/>
      <c r="L19" s="158"/>
      <c r="M19" s="161"/>
    </row>
    <row r="20" spans="1:13" x14ac:dyDescent="0.35">
      <c r="A20" s="78">
        <f t="shared" si="3"/>
        <v>44682</v>
      </c>
      <c r="B20" s="79">
        <v>5</v>
      </c>
      <c r="C20" s="74">
        <f t="shared" si="1"/>
        <v>17453.38</v>
      </c>
      <c r="D20" s="80">
        <f t="shared" si="0"/>
        <v>39.270000000000003</v>
      </c>
      <c r="E20" s="80">
        <f>PPMT($E$12/12,B20,$E$7,-$E$10,$E$11,0)</f>
        <v>292.79469887628949</v>
      </c>
      <c r="F20" s="80">
        <f t="shared" si="2"/>
        <v>332.065</v>
      </c>
      <c r="G20" s="80">
        <f t="shared" si="5"/>
        <v>17160.584999999999</v>
      </c>
      <c r="K20" s="158"/>
      <c r="L20" s="158"/>
      <c r="M20" s="161"/>
    </row>
    <row r="21" spans="1:13" x14ac:dyDescent="0.35">
      <c r="A21" s="78">
        <f t="shared" si="3"/>
        <v>44713</v>
      </c>
      <c r="B21" s="79">
        <v>6</v>
      </c>
      <c r="C21" s="74">
        <f t="shared" si="1"/>
        <v>17160.584999999999</v>
      </c>
      <c r="D21" s="80">
        <f t="shared" si="0"/>
        <v>38.610999999999997</v>
      </c>
      <c r="E21" s="80">
        <f t="shared" ref="E21:E75" si="6">PPMT($E$12/12,B21,$E$7,-$E$10,$E$11,0)</f>
        <v>293.45348694876111</v>
      </c>
      <c r="F21" s="80">
        <f t="shared" si="2"/>
        <v>332.065</v>
      </c>
      <c r="G21" s="80">
        <f t="shared" si="5"/>
        <v>16867.132000000001</v>
      </c>
      <c r="K21" s="158"/>
      <c r="L21" s="158"/>
      <c r="M21" s="161"/>
    </row>
    <row r="22" spans="1:13" x14ac:dyDescent="0.35">
      <c r="A22" s="78">
        <f t="shared" si="3"/>
        <v>44743</v>
      </c>
      <c r="B22" s="79">
        <v>7</v>
      </c>
      <c r="C22" s="74">
        <f t="shared" si="1"/>
        <v>16867.132000000001</v>
      </c>
      <c r="D22" s="80">
        <f t="shared" si="0"/>
        <v>37.951000000000001</v>
      </c>
      <c r="E22" s="80">
        <f t="shared" si="6"/>
        <v>294.11375729439584</v>
      </c>
      <c r="F22" s="80">
        <f t="shared" si="2"/>
        <v>332.065</v>
      </c>
      <c r="G22" s="80">
        <f t="shared" si="5"/>
        <v>16573.018</v>
      </c>
      <c r="K22" s="158"/>
      <c r="L22" s="158"/>
      <c r="M22" s="161"/>
    </row>
    <row r="23" spans="1:13" x14ac:dyDescent="0.35">
      <c r="A23" s="78">
        <f>EDATE(A22,1)</f>
        <v>44774</v>
      </c>
      <c r="B23" s="79">
        <v>8</v>
      </c>
      <c r="C23" s="74">
        <f t="shared" si="1"/>
        <v>16573.018</v>
      </c>
      <c r="D23" s="80">
        <f t="shared" si="0"/>
        <v>37.289000000000001</v>
      </c>
      <c r="E23" s="80">
        <f t="shared" si="6"/>
        <v>294.77551324830824</v>
      </c>
      <c r="F23" s="80">
        <f t="shared" si="2"/>
        <v>332.065</v>
      </c>
      <c r="G23" s="80">
        <f t="shared" si="5"/>
        <v>16278.242</v>
      </c>
      <c r="K23" s="158"/>
      <c r="L23" s="158"/>
      <c r="M23" s="161"/>
    </row>
    <row r="24" spans="1:13" x14ac:dyDescent="0.35">
      <c r="A24" s="78">
        <f t="shared" si="3"/>
        <v>44805</v>
      </c>
      <c r="B24" s="79">
        <v>9</v>
      </c>
      <c r="C24" s="74">
        <f t="shared" si="1"/>
        <v>16278.242</v>
      </c>
      <c r="D24" s="80">
        <f t="shared" si="0"/>
        <v>36.625999999999998</v>
      </c>
      <c r="E24" s="80">
        <f t="shared" si="6"/>
        <v>295.43875815311691</v>
      </c>
      <c r="F24" s="80">
        <f t="shared" si="2"/>
        <v>332.065</v>
      </c>
      <c r="G24" s="80">
        <f t="shared" si="5"/>
        <v>15982.803</v>
      </c>
      <c r="K24" s="158"/>
      <c r="L24" s="158"/>
      <c r="M24" s="161"/>
    </row>
    <row r="25" spans="1:13" x14ac:dyDescent="0.35">
      <c r="A25" s="78">
        <f t="shared" si="3"/>
        <v>44835</v>
      </c>
      <c r="B25" s="79">
        <v>10</v>
      </c>
      <c r="C25" s="74">
        <f t="shared" si="1"/>
        <v>15982.803</v>
      </c>
      <c r="D25" s="80">
        <f t="shared" si="0"/>
        <v>35.960999999999999</v>
      </c>
      <c r="E25" s="80">
        <f t="shared" si="6"/>
        <v>296.10349535896142</v>
      </c>
      <c r="F25" s="80">
        <f t="shared" si="2"/>
        <v>332.065</v>
      </c>
      <c r="G25" s="80">
        <f t="shared" si="5"/>
        <v>15686.7</v>
      </c>
    </row>
    <row r="26" spans="1:13" x14ac:dyDescent="0.35">
      <c r="A26" s="78">
        <f t="shared" si="3"/>
        <v>44866</v>
      </c>
      <c r="B26" s="79">
        <v>11</v>
      </c>
      <c r="C26" s="74">
        <f t="shared" si="1"/>
        <v>15686.7</v>
      </c>
      <c r="D26" s="80">
        <f t="shared" si="0"/>
        <v>35.295000000000002</v>
      </c>
      <c r="E26" s="80">
        <f t="shared" si="6"/>
        <v>296.76972822351905</v>
      </c>
      <c r="F26" s="80">
        <f t="shared" si="2"/>
        <v>332.065</v>
      </c>
      <c r="G26" s="80">
        <f t="shared" si="5"/>
        <v>15389.93</v>
      </c>
    </row>
    <row r="27" spans="1:13" x14ac:dyDescent="0.35">
      <c r="A27" s="78">
        <f t="shared" si="3"/>
        <v>44896</v>
      </c>
      <c r="B27" s="79">
        <v>12</v>
      </c>
      <c r="C27" s="74">
        <f t="shared" si="1"/>
        <v>15389.93</v>
      </c>
      <c r="D27" s="80">
        <f t="shared" si="0"/>
        <v>34.627000000000002</v>
      </c>
      <c r="E27" s="80">
        <f t="shared" si="6"/>
        <v>297.43746011202199</v>
      </c>
      <c r="F27" s="80">
        <f t="shared" si="2"/>
        <v>332.065</v>
      </c>
      <c r="G27" s="80">
        <f t="shared" si="5"/>
        <v>15092.493</v>
      </c>
    </row>
    <row r="28" spans="1:13" x14ac:dyDescent="0.35">
      <c r="A28" s="78">
        <f t="shared" si="3"/>
        <v>44927</v>
      </c>
      <c r="B28" s="79">
        <v>13</v>
      </c>
      <c r="C28" s="74">
        <f t="shared" si="1"/>
        <v>15092.493</v>
      </c>
      <c r="D28" s="80">
        <f t="shared" si="0"/>
        <v>33.957999999999998</v>
      </c>
      <c r="E28" s="80">
        <f t="shared" si="6"/>
        <v>298.10669439727405</v>
      </c>
      <c r="F28" s="80">
        <f t="shared" si="2"/>
        <v>332.065</v>
      </c>
      <c r="G28" s="80">
        <f t="shared" si="5"/>
        <v>14794.386</v>
      </c>
    </row>
    <row r="29" spans="1:13" x14ac:dyDescent="0.35">
      <c r="A29" s="78">
        <f t="shared" si="3"/>
        <v>44958</v>
      </c>
      <c r="B29" s="79">
        <v>14</v>
      </c>
      <c r="C29" s="74">
        <f t="shared" si="1"/>
        <v>14794.386</v>
      </c>
      <c r="D29" s="80">
        <f t="shared" si="0"/>
        <v>33.286999999999999</v>
      </c>
      <c r="E29" s="80">
        <f t="shared" si="6"/>
        <v>298.77743445966792</v>
      </c>
      <c r="F29" s="80">
        <f t="shared" si="2"/>
        <v>332.065</v>
      </c>
      <c r="G29" s="80">
        <f t="shared" si="5"/>
        <v>14495.609</v>
      </c>
    </row>
    <row r="30" spans="1:13" x14ac:dyDescent="0.35">
      <c r="A30" s="78">
        <f t="shared" si="3"/>
        <v>44986</v>
      </c>
      <c r="B30" s="79">
        <v>15</v>
      </c>
      <c r="C30" s="74">
        <f t="shared" si="1"/>
        <v>14495.609</v>
      </c>
      <c r="D30" s="80">
        <f t="shared" si="0"/>
        <v>32.615000000000002</v>
      </c>
      <c r="E30" s="80">
        <f t="shared" si="6"/>
        <v>299.4496836872022</v>
      </c>
      <c r="F30" s="80">
        <f t="shared" si="2"/>
        <v>332.065</v>
      </c>
      <c r="G30" s="80">
        <f t="shared" si="5"/>
        <v>14196.159</v>
      </c>
    </row>
    <row r="31" spans="1:13" x14ac:dyDescent="0.35">
      <c r="A31" s="78">
        <f t="shared" si="3"/>
        <v>45017</v>
      </c>
      <c r="B31" s="79">
        <v>16</v>
      </c>
      <c r="C31" s="74">
        <f t="shared" si="1"/>
        <v>14196.159</v>
      </c>
      <c r="D31" s="80">
        <f t="shared" si="0"/>
        <v>31.940999999999999</v>
      </c>
      <c r="E31" s="80">
        <f t="shared" si="6"/>
        <v>300.12344547549839</v>
      </c>
      <c r="F31" s="80">
        <f t="shared" si="2"/>
        <v>332.065</v>
      </c>
      <c r="G31" s="80">
        <f t="shared" si="5"/>
        <v>13896.036</v>
      </c>
    </row>
    <row r="32" spans="1:13" x14ac:dyDescent="0.35">
      <c r="A32" s="78">
        <f t="shared" si="3"/>
        <v>45047</v>
      </c>
      <c r="B32" s="79">
        <v>17</v>
      </c>
      <c r="C32" s="74">
        <f t="shared" si="1"/>
        <v>13896.036</v>
      </c>
      <c r="D32" s="80">
        <f t="shared" si="0"/>
        <v>31.265999999999998</v>
      </c>
      <c r="E32" s="80">
        <f t="shared" si="6"/>
        <v>300.79872322781824</v>
      </c>
      <c r="F32" s="80">
        <f t="shared" si="2"/>
        <v>332.065</v>
      </c>
      <c r="G32" s="80">
        <f t="shared" si="5"/>
        <v>13595.236999999999</v>
      </c>
    </row>
    <row r="33" spans="1:7" x14ac:dyDescent="0.35">
      <c r="A33" s="78">
        <f t="shared" si="3"/>
        <v>45078</v>
      </c>
      <c r="B33" s="79">
        <v>18</v>
      </c>
      <c r="C33" s="74">
        <f t="shared" si="1"/>
        <v>13595.236999999999</v>
      </c>
      <c r="D33" s="80">
        <f t="shared" si="0"/>
        <v>30.588999999999999</v>
      </c>
      <c r="E33" s="80">
        <f t="shared" si="6"/>
        <v>301.47552035508085</v>
      </c>
      <c r="F33" s="80">
        <f t="shared" si="2"/>
        <v>332.065</v>
      </c>
      <c r="G33" s="80">
        <f t="shared" si="5"/>
        <v>13293.761</v>
      </c>
    </row>
    <row r="34" spans="1:7" x14ac:dyDescent="0.35">
      <c r="A34" s="78">
        <f t="shared" si="3"/>
        <v>45108</v>
      </c>
      <c r="B34" s="79">
        <v>19</v>
      </c>
      <c r="C34" s="74">
        <f t="shared" si="1"/>
        <v>13293.761</v>
      </c>
      <c r="D34" s="80">
        <f t="shared" si="0"/>
        <v>29.911000000000001</v>
      </c>
      <c r="E34" s="80">
        <f t="shared" si="6"/>
        <v>302.15384027587982</v>
      </c>
      <c r="F34" s="80">
        <f t="shared" si="2"/>
        <v>332.065</v>
      </c>
      <c r="G34" s="80">
        <f t="shared" si="5"/>
        <v>12991.607</v>
      </c>
    </row>
    <row r="35" spans="1:7" x14ac:dyDescent="0.35">
      <c r="A35" s="78">
        <f t="shared" si="3"/>
        <v>45139</v>
      </c>
      <c r="B35" s="79">
        <v>20</v>
      </c>
      <c r="C35" s="74">
        <f t="shared" si="1"/>
        <v>12991.607</v>
      </c>
      <c r="D35" s="80">
        <f t="shared" si="0"/>
        <v>29.231000000000002</v>
      </c>
      <c r="E35" s="80">
        <f t="shared" si="6"/>
        <v>302.83368641650048</v>
      </c>
      <c r="F35" s="80">
        <f t="shared" si="2"/>
        <v>332.065</v>
      </c>
      <c r="G35" s="80">
        <f t="shared" si="5"/>
        <v>12688.772999999999</v>
      </c>
    </row>
    <row r="36" spans="1:7" x14ac:dyDescent="0.35">
      <c r="A36" s="78">
        <f t="shared" si="3"/>
        <v>45170</v>
      </c>
      <c r="B36" s="79">
        <v>21</v>
      </c>
      <c r="C36" s="74">
        <f t="shared" si="1"/>
        <v>12688.772999999999</v>
      </c>
      <c r="D36" s="80">
        <f t="shared" si="0"/>
        <v>28.55</v>
      </c>
      <c r="E36" s="80">
        <f t="shared" si="6"/>
        <v>303.51506221093763</v>
      </c>
      <c r="F36" s="80">
        <f t="shared" si="2"/>
        <v>332.065</v>
      </c>
      <c r="G36" s="80">
        <f t="shared" si="5"/>
        <v>12385.258</v>
      </c>
    </row>
    <row r="37" spans="1:7" x14ac:dyDescent="0.35">
      <c r="A37" s="78">
        <f t="shared" si="3"/>
        <v>45200</v>
      </c>
      <c r="B37" s="79">
        <v>22</v>
      </c>
      <c r="C37" s="74">
        <f t="shared" si="1"/>
        <v>12385.258</v>
      </c>
      <c r="D37" s="80">
        <f t="shared" si="0"/>
        <v>27.867000000000001</v>
      </c>
      <c r="E37" s="80">
        <f t="shared" si="6"/>
        <v>304.19797110091224</v>
      </c>
      <c r="F37" s="80">
        <f t="shared" si="2"/>
        <v>332.065</v>
      </c>
      <c r="G37" s="80">
        <f t="shared" si="5"/>
        <v>12081.06</v>
      </c>
    </row>
    <row r="38" spans="1:7" x14ac:dyDescent="0.35">
      <c r="A38" s="78">
        <f t="shared" si="3"/>
        <v>45231</v>
      </c>
      <c r="B38" s="79">
        <v>23</v>
      </c>
      <c r="C38" s="74">
        <f t="shared" si="1"/>
        <v>12081.06</v>
      </c>
      <c r="D38" s="80">
        <f t="shared" si="0"/>
        <v>27.181999999999999</v>
      </c>
      <c r="E38" s="80">
        <f t="shared" si="6"/>
        <v>304.88241653588932</v>
      </c>
      <c r="F38" s="80">
        <f t="shared" si="2"/>
        <v>332.065</v>
      </c>
      <c r="G38" s="80">
        <f t="shared" si="5"/>
        <v>11776.178</v>
      </c>
    </row>
    <row r="39" spans="1:7" x14ac:dyDescent="0.35">
      <c r="A39" s="78">
        <f t="shared" si="3"/>
        <v>45261</v>
      </c>
      <c r="B39" s="79">
        <v>24</v>
      </c>
      <c r="C39" s="74">
        <f t="shared" si="1"/>
        <v>11776.178</v>
      </c>
      <c r="D39" s="80">
        <f t="shared" si="0"/>
        <v>26.495999999999999</v>
      </c>
      <c r="E39" s="80">
        <f t="shared" si="6"/>
        <v>305.56840197309509</v>
      </c>
      <c r="F39" s="80">
        <f t="shared" si="2"/>
        <v>332.065</v>
      </c>
      <c r="G39" s="80">
        <f t="shared" si="5"/>
        <v>11470.61</v>
      </c>
    </row>
    <row r="40" spans="1:7" x14ac:dyDescent="0.35">
      <c r="A40" s="78">
        <f t="shared" si="3"/>
        <v>45292</v>
      </c>
      <c r="B40" s="79">
        <v>25</v>
      </c>
      <c r="C40" s="74">
        <f t="shared" si="1"/>
        <v>11470.61</v>
      </c>
      <c r="D40" s="80">
        <f t="shared" si="0"/>
        <v>25.809000000000001</v>
      </c>
      <c r="E40" s="80">
        <f t="shared" si="6"/>
        <v>306.25593087753452</v>
      </c>
      <c r="F40" s="80">
        <f t="shared" si="2"/>
        <v>332.065</v>
      </c>
      <c r="G40" s="80">
        <f t="shared" si="5"/>
        <v>11164.353999999999</v>
      </c>
    </row>
    <row r="41" spans="1:7" x14ac:dyDescent="0.35">
      <c r="A41" s="78">
        <f t="shared" si="3"/>
        <v>45323</v>
      </c>
      <c r="B41" s="79">
        <v>26</v>
      </c>
      <c r="C41" s="74">
        <f t="shared" si="1"/>
        <v>11164.353999999999</v>
      </c>
      <c r="D41" s="80">
        <f t="shared" si="0"/>
        <v>25.12</v>
      </c>
      <c r="E41" s="80">
        <f t="shared" si="6"/>
        <v>306.945006722009</v>
      </c>
      <c r="F41" s="80">
        <f t="shared" si="2"/>
        <v>332.065</v>
      </c>
      <c r="G41" s="80">
        <f t="shared" si="5"/>
        <v>10857.409</v>
      </c>
    </row>
    <row r="42" spans="1:7" x14ac:dyDescent="0.35">
      <c r="A42" s="78">
        <f t="shared" si="3"/>
        <v>45352</v>
      </c>
      <c r="B42" s="79">
        <v>27</v>
      </c>
      <c r="C42" s="74">
        <f t="shared" si="1"/>
        <v>10857.409</v>
      </c>
      <c r="D42" s="80">
        <f t="shared" si="0"/>
        <v>24.428999999999998</v>
      </c>
      <c r="E42" s="80">
        <f t="shared" si="6"/>
        <v>307.63563298713348</v>
      </c>
      <c r="F42" s="80">
        <f t="shared" si="2"/>
        <v>332.065</v>
      </c>
      <c r="G42" s="80">
        <f t="shared" si="5"/>
        <v>10549.772999999999</v>
      </c>
    </row>
    <row r="43" spans="1:7" x14ac:dyDescent="0.35">
      <c r="A43" s="78">
        <f t="shared" si="3"/>
        <v>45383</v>
      </c>
      <c r="B43" s="79">
        <v>28</v>
      </c>
      <c r="C43" s="74">
        <f t="shared" si="1"/>
        <v>10549.772999999999</v>
      </c>
      <c r="D43" s="80">
        <f t="shared" si="0"/>
        <v>23.736999999999998</v>
      </c>
      <c r="E43" s="80">
        <f t="shared" si="6"/>
        <v>308.32781316135447</v>
      </c>
      <c r="F43" s="80">
        <f t="shared" si="2"/>
        <v>332.065</v>
      </c>
      <c r="G43" s="80">
        <f t="shared" si="5"/>
        <v>10241.445</v>
      </c>
    </row>
    <row r="44" spans="1:7" x14ac:dyDescent="0.35">
      <c r="A44" s="78">
        <f t="shared" si="3"/>
        <v>45413</v>
      </c>
      <c r="B44" s="79">
        <v>29</v>
      </c>
      <c r="C44" s="74">
        <f t="shared" si="1"/>
        <v>10241.445</v>
      </c>
      <c r="D44" s="80">
        <f t="shared" si="0"/>
        <v>23.042999999999999</v>
      </c>
      <c r="E44" s="80">
        <f t="shared" si="6"/>
        <v>309.02155074096754</v>
      </c>
      <c r="F44" s="80">
        <f t="shared" si="2"/>
        <v>332.065</v>
      </c>
      <c r="G44" s="80">
        <f t="shared" si="5"/>
        <v>9932.4230000000007</v>
      </c>
    </row>
    <row r="45" spans="1:7" x14ac:dyDescent="0.35">
      <c r="A45" s="78">
        <f t="shared" si="3"/>
        <v>45444</v>
      </c>
      <c r="B45" s="79">
        <v>30</v>
      </c>
      <c r="C45" s="74">
        <f t="shared" si="1"/>
        <v>9932.4230000000007</v>
      </c>
      <c r="D45" s="80">
        <f t="shared" si="0"/>
        <v>22.347999999999999</v>
      </c>
      <c r="E45" s="80">
        <f t="shared" si="6"/>
        <v>309.71684923013476</v>
      </c>
      <c r="F45" s="80">
        <f t="shared" si="2"/>
        <v>332.065</v>
      </c>
      <c r="G45" s="80">
        <f t="shared" si="5"/>
        <v>9622.7060000000001</v>
      </c>
    </row>
    <row r="46" spans="1:7" x14ac:dyDescent="0.35">
      <c r="A46" s="78">
        <f t="shared" si="3"/>
        <v>45474</v>
      </c>
      <c r="B46" s="79">
        <v>31</v>
      </c>
      <c r="C46" s="74">
        <f t="shared" si="1"/>
        <v>9622.7060000000001</v>
      </c>
      <c r="D46" s="80">
        <f t="shared" si="0"/>
        <v>21.651</v>
      </c>
      <c r="E46" s="80">
        <f t="shared" si="6"/>
        <v>310.41371214090259</v>
      </c>
      <c r="F46" s="80">
        <f t="shared" si="2"/>
        <v>332.065</v>
      </c>
      <c r="G46" s="80">
        <f t="shared" si="5"/>
        <v>9312.2919999999995</v>
      </c>
    </row>
    <row r="47" spans="1:7" x14ac:dyDescent="0.35">
      <c r="A47" s="78">
        <f t="shared" si="3"/>
        <v>45505</v>
      </c>
      <c r="B47" s="79">
        <v>32</v>
      </c>
      <c r="C47" s="74">
        <f t="shared" si="1"/>
        <v>9312.2919999999995</v>
      </c>
      <c r="D47" s="80">
        <f t="shared" si="0"/>
        <v>20.952999999999999</v>
      </c>
      <c r="E47" s="80">
        <f t="shared" si="6"/>
        <v>311.11214299321961</v>
      </c>
      <c r="F47" s="80">
        <f t="shared" si="2"/>
        <v>332.065</v>
      </c>
      <c r="G47" s="80">
        <f t="shared" si="5"/>
        <v>9001.18</v>
      </c>
    </row>
    <row r="48" spans="1:7" x14ac:dyDescent="0.35">
      <c r="A48" s="78">
        <f t="shared" si="3"/>
        <v>45536</v>
      </c>
      <c r="B48" s="79">
        <v>33</v>
      </c>
      <c r="C48" s="74">
        <f t="shared" si="1"/>
        <v>9001.18</v>
      </c>
      <c r="D48" s="80">
        <f t="shared" si="0"/>
        <v>20.253</v>
      </c>
      <c r="E48" s="80">
        <f t="shared" si="6"/>
        <v>311.81214531495431</v>
      </c>
      <c r="F48" s="80">
        <f t="shared" si="2"/>
        <v>332.065</v>
      </c>
      <c r="G48" s="80">
        <f t="shared" si="5"/>
        <v>8689.3680000000004</v>
      </c>
    </row>
    <row r="49" spans="1:7" x14ac:dyDescent="0.35">
      <c r="A49" s="78">
        <f t="shared" si="3"/>
        <v>45566</v>
      </c>
      <c r="B49" s="79">
        <v>34</v>
      </c>
      <c r="C49" s="74">
        <f t="shared" si="1"/>
        <v>8689.3680000000004</v>
      </c>
      <c r="D49" s="80">
        <f t="shared" si="0"/>
        <v>19.550999999999998</v>
      </c>
      <c r="E49" s="80">
        <f t="shared" si="6"/>
        <v>312.51372264191298</v>
      </c>
      <c r="F49" s="80">
        <f t="shared" si="2"/>
        <v>332.065</v>
      </c>
      <c r="G49" s="80">
        <f t="shared" si="5"/>
        <v>8376.8539999999994</v>
      </c>
    </row>
    <row r="50" spans="1:7" x14ac:dyDescent="0.35">
      <c r="A50" s="78">
        <f t="shared" si="3"/>
        <v>45597</v>
      </c>
      <c r="B50" s="79">
        <v>35</v>
      </c>
      <c r="C50" s="74">
        <f t="shared" si="1"/>
        <v>8376.8539999999994</v>
      </c>
      <c r="D50" s="80">
        <f t="shared" si="0"/>
        <v>18.847999999999999</v>
      </c>
      <c r="E50" s="80">
        <f t="shared" si="6"/>
        <v>313.21687851785731</v>
      </c>
      <c r="F50" s="80">
        <f t="shared" si="2"/>
        <v>332.065</v>
      </c>
      <c r="G50" s="80">
        <f t="shared" si="5"/>
        <v>8063.6369999999997</v>
      </c>
    </row>
    <row r="51" spans="1:7" x14ac:dyDescent="0.35">
      <c r="A51" s="78">
        <f t="shared" si="3"/>
        <v>45627</v>
      </c>
      <c r="B51" s="79">
        <v>36</v>
      </c>
      <c r="C51" s="74">
        <f t="shared" si="1"/>
        <v>8063.6369999999997</v>
      </c>
      <c r="D51" s="80">
        <f t="shared" si="0"/>
        <v>18.143000000000001</v>
      </c>
      <c r="E51" s="80">
        <f t="shared" si="6"/>
        <v>313.92161649452248</v>
      </c>
      <c r="F51" s="80">
        <f t="shared" si="2"/>
        <v>332.065</v>
      </c>
      <c r="G51" s="80">
        <f t="shared" si="5"/>
        <v>7749.7150000000001</v>
      </c>
    </row>
    <row r="52" spans="1:7" x14ac:dyDescent="0.35">
      <c r="A52" s="78">
        <f t="shared" si="3"/>
        <v>45658</v>
      </c>
      <c r="B52" s="79">
        <v>37</v>
      </c>
      <c r="C52" s="74">
        <f t="shared" si="1"/>
        <v>7749.7150000000001</v>
      </c>
      <c r="D52" s="80">
        <f t="shared" si="0"/>
        <v>17.437000000000001</v>
      </c>
      <c r="E52" s="80">
        <f t="shared" si="6"/>
        <v>314.62794013163511</v>
      </c>
      <c r="F52" s="80">
        <f t="shared" si="2"/>
        <v>332.065</v>
      </c>
      <c r="G52" s="80">
        <f t="shared" si="5"/>
        <v>7435.0870000000004</v>
      </c>
    </row>
    <row r="53" spans="1:7" x14ac:dyDescent="0.35">
      <c r="A53" s="78">
        <f t="shared" si="3"/>
        <v>45689</v>
      </c>
      <c r="B53" s="79">
        <v>38</v>
      </c>
      <c r="C53" s="74">
        <f t="shared" si="1"/>
        <v>7435.0870000000004</v>
      </c>
      <c r="D53" s="80">
        <f t="shared" si="0"/>
        <v>16.728999999999999</v>
      </c>
      <c r="E53" s="80">
        <f t="shared" si="6"/>
        <v>315.33585299693129</v>
      </c>
      <c r="F53" s="80">
        <f t="shared" si="2"/>
        <v>332.065</v>
      </c>
      <c r="G53" s="80">
        <f t="shared" si="5"/>
        <v>7119.7510000000002</v>
      </c>
    </row>
    <row r="54" spans="1:7" x14ac:dyDescent="0.35">
      <c r="A54" s="78">
        <f t="shared" si="3"/>
        <v>45717</v>
      </c>
      <c r="B54" s="79">
        <v>39</v>
      </c>
      <c r="C54" s="74">
        <f t="shared" si="1"/>
        <v>7119.7510000000002</v>
      </c>
      <c r="D54" s="80">
        <f t="shared" si="0"/>
        <v>16.018999999999998</v>
      </c>
      <c r="E54" s="80">
        <f t="shared" si="6"/>
        <v>316.04535866617442</v>
      </c>
      <c r="F54" s="80">
        <f t="shared" si="2"/>
        <v>332.065</v>
      </c>
      <c r="G54" s="80">
        <f t="shared" si="5"/>
        <v>6803.7060000000001</v>
      </c>
    </row>
    <row r="55" spans="1:7" x14ac:dyDescent="0.35">
      <c r="A55" s="78">
        <f t="shared" si="3"/>
        <v>45748</v>
      </c>
      <c r="B55" s="79">
        <v>40</v>
      </c>
      <c r="C55" s="74">
        <f t="shared" si="1"/>
        <v>6803.7060000000001</v>
      </c>
      <c r="D55" s="80">
        <f t="shared" si="0"/>
        <v>15.308</v>
      </c>
      <c r="E55" s="80">
        <f t="shared" si="6"/>
        <v>316.75646072317329</v>
      </c>
      <c r="F55" s="80">
        <f t="shared" si="2"/>
        <v>332.065</v>
      </c>
      <c r="G55" s="80">
        <f t="shared" si="5"/>
        <v>6486.95</v>
      </c>
    </row>
    <row r="56" spans="1:7" x14ac:dyDescent="0.35">
      <c r="A56" s="78">
        <f t="shared" si="3"/>
        <v>45778</v>
      </c>
      <c r="B56" s="79">
        <v>41</v>
      </c>
      <c r="C56" s="74">
        <f t="shared" si="1"/>
        <v>6486.95</v>
      </c>
      <c r="D56" s="80">
        <f t="shared" si="0"/>
        <v>14.596</v>
      </c>
      <c r="E56" s="80">
        <f t="shared" si="6"/>
        <v>317.46916275980044</v>
      </c>
      <c r="F56" s="80">
        <f t="shared" si="2"/>
        <v>332.065</v>
      </c>
      <c r="G56" s="80">
        <f t="shared" si="5"/>
        <v>6169.4809999999998</v>
      </c>
    </row>
    <row r="57" spans="1:7" x14ac:dyDescent="0.35">
      <c r="A57" s="78">
        <f t="shared" si="3"/>
        <v>45809</v>
      </c>
      <c r="B57" s="79">
        <v>42</v>
      </c>
      <c r="C57" s="74">
        <f t="shared" si="1"/>
        <v>6169.4809999999998</v>
      </c>
      <c r="D57" s="80">
        <f t="shared" si="0"/>
        <v>13.881</v>
      </c>
      <c r="E57" s="80">
        <f t="shared" si="6"/>
        <v>318.18346837601001</v>
      </c>
      <c r="F57" s="80">
        <f t="shared" si="2"/>
        <v>332.065</v>
      </c>
      <c r="G57" s="80">
        <f t="shared" si="5"/>
        <v>5851.2979999999998</v>
      </c>
    </row>
    <row r="58" spans="1:7" x14ac:dyDescent="0.35">
      <c r="A58" s="78">
        <f t="shared" si="3"/>
        <v>45839</v>
      </c>
      <c r="B58" s="79">
        <v>43</v>
      </c>
      <c r="C58" s="74">
        <f t="shared" si="1"/>
        <v>5851.2979999999998</v>
      </c>
      <c r="D58" s="80">
        <f t="shared" si="0"/>
        <v>13.164999999999999</v>
      </c>
      <c r="E58" s="80">
        <f t="shared" si="6"/>
        <v>318.89938117985599</v>
      </c>
      <c r="F58" s="80">
        <f t="shared" si="2"/>
        <v>332.065</v>
      </c>
      <c r="G58" s="80">
        <f t="shared" si="5"/>
        <v>5532.3990000000003</v>
      </c>
    </row>
    <row r="59" spans="1:7" x14ac:dyDescent="0.35">
      <c r="A59" s="78">
        <f t="shared" si="3"/>
        <v>45870</v>
      </c>
      <c r="B59" s="79">
        <v>44</v>
      </c>
      <c r="C59" s="74">
        <f t="shared" si="1"/>
        <v>5532.3990000000003</v>
      </c>
      <c r="D59" s="80">
        <f t="shared" si="0"/>
        <v>12.448</v>
      </c>
      <c r="E59" s="80">
        <f t="shared" si="6"/>
        <v>319.61690478751075</v>
      </c>
      <c r="F59" s="80">
        <f t="shared" si="2"/>
        <v>332.065</v>
      </c>
      <c r="G59" s="80">
        <f t="shared" si="5"/>
        <v>5212.7820000000002</v>
      </c>
    </row>
    <row r="60" spans="1:7" x14ac:dyDescent="0.35">
      <c r="A60" s="78">
        <f t="shared" si="3"/>
        <v>45901</v>
      </c>
      <c r="B60" s="79">
        <v>45</v>
      </c>
      <c r="C60" s="74">
        <f t="shared" si="1"/>
        <v>5212.7820000000002</v>
      </c>
      <c r="D60" s="80">
        <f t="shared" si="0"/>
        <v>11.728999999999999</v>
      </c>
      <c r="E60" s="80">
        <f t="shared" si="6"/>
        <v>320.33604282328258</v>
      </c>
      <c r="F60" s="80">
        <f t="shared" si="2"/>
        <v>332.065</v>
      </c>
      <c r="G60" s="80">
        <f t="shared" si="5"/>
        <v>4892.4459999999999</v>
      </c>
    </row>
    <row r="61" spans="1:7" x14ac:dyDescent="0.35">
      <c r="A61" s="78">
        <f t="shared" si="3"/>
        <v>45931</v>
      </c>
      <c r="B61" s="79">
        <v>46</v>
      </c>
      <c r="C61" s="74">
        <f t="shared" si="1"/>
        <v>4892.4459999999999</v>
      </c>
      <c r="D61" s="80">
        <f t="shared" si="0"/>
        <v>11.007999999999999</v>
      </c>
      <c r="E61" s="80">
        <f t="shared" si="6"/>
        <v>321.05679891963501</v>
      </c>
      <c r="F61" s="80">
        <f t="shared" si="2"/>
        <v>332.065</v>
      </c>
      <c r="G61" s="80">
        <f t="shared" si="5"/>
        <v>4571.3890000000001</v>
      </c>
    </row>
    <row r="62" spans="1:7" x14ac:dyDescent="0.35">
      <c r="A62" s="78">
        <f t="shared" si="3"/>
        <v>45962</v>
      </c>
      <c r="B62" s="79">
        <v>47</v>
      </c>
      <c r="C62" s="74">
        <f t="shared" si="1"/>
        <v>4571.3890000000001</v>
      </c>
      <c r="D62" s="80">
        <f t="shared" si="0"/>
        <v>10.286</v>
      </c>
      <c r="E62" s="80">
        <f t="shared" si="6"/>
        <v>321.77917671720417</v>
      </c>
      <c r="F62" s="80">
        <f t="shared" si="2"/>
        <v>332.065</v>
      </c>
      <c r="G62" s="80">
        <f t="shared" si="5"/>
        <v>4249.6099999999997</v>
      </c>
    </row>
    <row r="63" spans="1:7" x14ac:dyDescent="0.35">
      <c r="A63" s="78">
        <f t="shared" si="3"/>
        <v>45992</v>
      </c>
      <c r="B63" s="79">
        <v>48</v>
      </c>
      <c r="C63" s="74">
        <f t="shared" si="1"/>
        <v>4249.6099999999997</v>
      </c>
      <c r="D63" s="80">
        <f t="shared" si="0"/>
        <v>9.5619999999999994</v>
      </c>
      <c r="E63" s="80">
        <f t="shared" si="6"/>
        <v>322.50317986481781</v>
      </c>
      <c r="F63" s="80">
        <f t="shared" si="2"/>
        <v>332.065</v>
      </c>
      <c r="G63" s="80">
        <f t="shared" si="5"/>
        <v>3927.107</v>
      </c>
    </row>
    <row r="64" spans="1:7" x14ac:dyDescent="0.35">
      <c r="A64" s="78">
        <f t="shared" si="3"/>
        <v>46023</v>
      </c>
      <c r="B64" s="79">
        <v>49</v>
      </c>
      <c r="C64" s="74">
        <f t="shared" si="1"/>
        <v>3927.107</v>
      </c>
      <c r="D64" s="80">
        <f t="shared" si="0"/>
        <v>8.8360000000000003</v>
      </c>
      <c r="E64" s="80">
        <f t="shared" si="6"/>
        <v>323.22881201951373</v>
      </c>
      <c r="F64" s="80">
        <f t="shared" si="2"/>
        <v>332.065</v>
      </c>
      <c r="G64" s="80">
        <f t="shared" si="5"/>
        <v>3603.8780000000002</v>
      </c>
    </row>
    <row r="65" spans="1:7" x14ac:dyDescent="0.35">
      <c r="A65" s="78">
        <f t="shared" si="3"/>
        <v>46054</v>
      </c>
      <c r="B65" s="79">
        <v>50</v>
      </c>
      <c r="C65" s="74">
        <f t="shared" si="1"/>
        <v>3603.8780000000002</v>
      </c>
      <c r="D65" s="80">
        <f t="shared" si="0"/>
        <v>8.109</v>
      </c>
      <c r="E65" s="80">
        <f t="shared" si="6"/>
        <v>323.95607684655766</v>
      </c>
      <c r="F65" s="80">
        <f t="shared" si="2"/>
        <v>332.065</v>
      </c>
      <c r="G65" s="80">
        <f t="shared" si="5"/>
        <v>3279.922</v>
      </c>
    </row>
    <row r="66" spans="1:7" x14ac:dyDescent="0.35">
      <c r="A66" s="78">
        <f t="shared" si="3"/>
        <v>46082</v>
      </c>
      <c r="B66" s="79">
        <v>51</v>
      </c>
      <c r="C66" s="74">
        <f t="shared" si="1"/>
        <v>3279.922</v>
      </c>
      <c r="D66" s="80">
        <f t="shared" si="0"/>
        <v>7.38</v>
      </c>
      <c r="E66" s="80">
        <f t="shared" si="6"/>
        <v>324.68497801946239</v>
      </c>
      <c r="F66" s="80">
        <f t="shared" si="2"/>
        <v>332.065</v>
      </c>
      <c r="G66" s="80">
        <f t="shared" si="5"/>
        <v>2955.2370000000001</v>
      </c>
    </row>
    <row r="67" spans="1:7" x14ac:dyDescent="0.35">
      <c r="A67" s="78">
        <f t="shared" si="3"/>
        <v>46113</v>
      </c>
      <c r="B67" s="79">
        <v>52</v>
      </c>
      <c r="C67" s="74">
        <f t="shared" si="1"/>
        <v>2955.2370000000001</v>
      </c>
      <c r="D67" s="80">
        <f t="shared" si="0"/>
        <v>6.649</v>
      </c>
      <c r="E67" s="80">
        <f t="shared" si="6"/>
        <v>325.4155192200061</v>
      </c>
      <c r="F67" s="80">
        <f t="shared" si="2"/>
        <v>332.065</v>
      </c>
      <c r="G67" s="80">
        <f t="shared" si="5"/>
        <v>2629.8209999999999</v>
      </c>
    </row>
    <row r="68" spans="1:7" x14ac:dyDescent="0.35">
      <c r="A68" s="78">
        <f t="shared" si="3"/>
        <v>46143</v>
      </c>
      <c r="B68" s="79">
        <v>53</v>
      </c>
      <c r="C68" s="74">
        <f t="shared" si="1"/>
        <v>2629.8209999999999</v>
      </c>
      <c r="D68" s="80">
        <f t="shared" si="0"/>
        <v>5.9169999999999998</v>
      </c>
      <c r="E68" s="80">
        <f t="shared" si="6"/>
        <v>326.14770413825119</v>
      </c>
      <c r="F68" s="80">
        <f t="shared" si="2"/>
        <v>332.065</v>
      </c>
      <c r="G68" s="80">
        <f t="shared" si="5"/>
        <v>2303.6729999999998</v>
      </c>
    </row>
    <row r="69" spans="1:7" x14ac:dyDescent="0.35">
      <c r="A69" s="78">
        <f t="shared" si="3"/>
        <v>46174</v>
      </c>
      <c r="B69" s="79">
        <v>54</v>
      </c>
      <c r="C69" s="74">
        <f t="shared" si="1"/>
        <v>2303.6729999999998</v>
      </c>
      <c r="D69" s="80">
        <f t="shared" si="0"/>
        <v>5.1829999999999998</v>
      </c>
      <c r="E69" s="80">
        <f t="shared" si="6"/>
        <v>326.88153647256223</v>
      </c>
      <c r="F69" s="80">
        <f t="shared" si="2"/>
        <v>332.065</v>
      </c>
      <c r="G69" s="80">
        <f t="shared" si="5"/>
        <v>1976.7909999999999</v>
      </c>
    </row>
    <row r="70" spans="1:7" x14ac:dyDescent="0.35">
      <c r="A70" s="78">
        <f t="shared" si="3"/>
        <v>46204</v>
      </c>
      <c r="B70" s="79">
        <v>55</v>
      </c>
      <c r="C70" s="74">
        <f t="shared" si="1"/>
        <v>1976.7909999999999</v>
      </c>
      <c r="D70" s="80">
        <f t="shared" si="0"/>
        <v>4.4480000000000004</v>
      </c>
      <c r="E70" s="80">
        <f t="shared" si="6"/>
        <v>327.61701992962549</v>
      </c>
      <c r="F70" s="80">
        <f t="shared" si="2"/>
        <v>332.065</v>
      </c>
      <c r="G70" s="80">
        <f t="shared" si="5"/>
        <v>1649.174</v>
      </c>
    </row>
    <row r="71" spans="1:7" x14ac:dyDescent="0.35">
      <c r="A71" s="78">
        <f t="shared" si="3"/>
        <v>46235</v>
      </c>
      <c r="B71" s="79">
        <v>56</v>
      </c>
      <c r="C71" s="74">
        <f t="shared" si="1"/>
        <v>1649.174</v>
      </c>
      <c r="D71" s="80">
        <f t="shared" si="0"/>
        <v>3.7109999999999999</v>
      </c>
      <c r="E71" s="80">
        <f t="shared" si="6"/>
        <v>328.35415822446714</v>
      </c>
      <c r="F71" s="80">
        <f t="shared" si="2"/>
        <v>332.065</v>
      </c>
      <c r="G71" s="80">
        <f t="shared" si="5"/>
        <v>1320.82</v>
      </c>
    </row>
    <row r="72" spans="1:7" x14ac:dyDescent="0.35">
      <c r="A72" s="78">
        <f t="shared" si="3"/>
        <v>46266</v>
      </c>
      <c r="B72" s="79">
        <v>57</v>
      </c>
      <c r="C72" s="74">
        <f t="shared" si="1"/>
        <v>1320.82</v>
      </c>
      <c r="D72" s="80">
        <f t="shared" si="0"/>
        <v>2.972</v>
      </c>
      <c r="E72" s="80">
        <f t="shared" si="6"/>
        <v>329.09295508047222</v>
      </c>
      <c r="F72" s="80">
        <f t="shared" si="2"/>
        <v>332.065</v>
      </c>
      <c r="G72" s="80">
        <f t="shared" si="5"/>
        <v>991.72699999999998</v>
      </c>
    </row>
    <row r="73" spans="1:7" x14ac:dyDescent="0.35">
      <c r="A73" s="78">
        <f t="shared" si="3"/>
        <v>46296</v>
      </c>
      <c r="B73" s="79">
        <v>58</v>
      </c>
      <c r="C73" s="74">
        <f t="shared" si="1"/>
        <v>991.72699999999998</v>
      </c>
      <c r="D73" s="80">
        <f t="shared" si="0"/>
        <v>2.2309999999999999</v>
      </c>
      <c r="E73" s="80">
        <f t="shared" si="6"/>
        <v>329.83341422940322</v>
      </c>
      <c r="F73" s="80">
        <f t="shared" si="2"/>
        <v>332.065</v>
      </c>
      <c r="G73" s="80">
        <f t="shared" si="5"/>
        <v>661.89400000000001</v>
      </c>
    </row>
    <row r="74" spans="1:7" x14ac:dyDescent="0.35">
      <c r="A74" s="78">
        <f t="shared" si="3"/>
        <v>46327</v>
      </c>
      <c r="B74" s="79">
        <v>59</v>
      </c>
      <c r="C74" s="74">
        <f t="shared" si="1"/>
        <v>661.89400000000001</v>
      </c>
      <c r="D74" s="80">
        <f t="shared" si="0"/>
        <v>1.4890000000000001</v>
      </c>
      <c r="E74" s="80">
        <f t="shared" si="6"/>
        <v>330.57553941141941</v>
      </c>
      <c r="F74" s="80">
        <f t="shared" si="2"/>
        <v>332.065</v>
      </c>
      <c r="G74" s="80">
        <f t="shared" si="5"/>
        <v>331.31799999999998</v>
      </c>
    </row>
    <row r="75" spans="1:7" x14ac:dyDescent="0.35">
      <c r="A75" s="78">
        <f t="shared" si="3"/>
        <v>46357</v>
      </c>
      <c r="B75" s="79">
        <v>60</v>
      </c>
      <c r="C75" s="74">
        <f t="shared" si="1"/>
        <v>331.31799999999998</v>
      </c>
      <c r="D75" s="80">
        <f t="shared" si="0"/>
        <v>0.745</v>
      </c>
      <c r="E75" s="80">
        <f t="shared" si="6"/>
        <v>331.31933437509514</v>
      </c>
      <c r="F75" s="80">
        <f t="shared" si="2"/>
        <v>332.065</v>
      </c>
      <c r="G75" s="172">
        <f t="shared" si="5"/>
        <v>-1E-3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2" ma:contentTypeDescription="Create a new document." ma:contentTypeScope="" ma:versionID="ab8c98af1ca41ec23fdf2306a69c0cd3">
  <xsd:schema xmlns:xsd="http://www.w3.org/2001/XMLSchema" xmlns:xs="http://www.w3.org/2001/XMLSchema" xmlns:p="http://schemas.microsoft.com/office/2006/metadata/properties" xmlns:ns2="a4634551-c501-4e5e-ac96-dde1e0c9b252" xmlns:ns3="4295b89e-2911-42f0-a767-8ca596d6842f" targetNamespace="http://schemas.microsoft.com/office/2006/metadata/properties" ma:root="true" ma:fieldsID="68dbe3740fe3073fe3bb389b8f6c47a3" ns2:_="" ns3:_="">
    <xsd:import namespace="a4634551-c501-4e5e-ac96-dde1e0c9b252"/>
    <xsd:import namespace="4295b89e-2911-42f0-a767-8ca596d68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purl.org/dc/dcmitype/"/>
    <ds:schemaRef ds:uri="a4634551-c501-4e5e-ac96-dde1e0c9b252"/>
    <ds:schemaRef ds:uri="http://schemas.microsoft.com/office/infopath/2007/PartnerControls"/>
    <ds:schemaRef ds:uri="4295b89e-2911-42f0-a767-8ca596d6842f"/>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8A0477D4-06B7-4381-A29F-6E95DC3F1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Annuiteetgraafik_lisa 6.1</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Reeli Ilves</cp:lastModifiedBy>
  <cp:lastPrinted>2010-12-22T22:08:13Z</cp:lastPrinted>
  <dcterms:created xsi:type="dcterms:W3CDTF">2009-11-20T06:24:07Z</dcterms:created>
  <dcterms:modified xsi:type="dcterms:W3CDTF">2022-05-06T05:19:50Z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ies>
</file>